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ck\Documents\Titan Tournaments scores\Baseball\"/>
    </mc:Choice>
  </mc:AlternateContent>
  <xr:revisionPtr revIDLastSave="0" documentId="13_ncr:1_{770F336E-0121-4480-BE6C-FFB1D1F01BE8}" xr6:coauthVersionLast="47" xr6:coauthVersionMax="47" xr10:uidLastSave="{00000000-0000-0000-0000-000000000000}"/>
  <bookViews>
    <workbookView xWindow="-110" yWindow="-110" windowWidth="19420" windowHeight="10420" activeTab="8" xr2:uid="{00000000-000D-0000-FFFF-FFFF00000000}"/>
  </bookViews>
  <sheets>
    <sheet name="7U" sheetId="1" r:id="rId1"/>
    <sheet name="8U" sheetId="2" r:id="rId2"/>
    <sheet name="9U" sheetId="3" r:id="rId3"/>
    <sheet name="10U" sheetId="4" r:id="rId4"/>
    <sheet name="11U" sheetId="5" r:id="rId5"/>
    <sheet name="12U" sheetId="6" r:id="rId6"/>
    <sheet name="13U" sheetId="7" r:id="rId7"/>
    <sheet name="14U" sheetId="8" r:id="rId8"/>
    <sheet name="15U" sheetId="9" r:id="rId9"/>
    <sheet name="16-18U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F9" i="9"/>
  <c r="C9" i="9"/>
  <c r="G4" i="9"/>
  <c r="F4" i="9"/>
  <c r="B4" i="9"/>
  <c r="G10" i="9"/>
  <c r="F10" i="9"/>
  <c r="C10" i="9"/>
  <c r="G8" i="9"/>
  <c r="F8" i="9"/>
  <c r="B8" i="9"/>
  <c r="C4" i="9"/>
  <c r="E9" i="9"/>
  <c r="B9" i="9"/>
  <c r="G4" i="7"/>
  <c r="H4" i="7" s="1"/>
  <c r="F4" i="7"/>
  <c r="C4" i="7"/>
  <c r="G13" i="7"/>
  <c r="F13" i="7"/>
  <c r="B13" i="7"/>
  <c r="G10" i="7"/>
  <c r="F10" i="7"/>
  <c r="C10" i="7"/>
  <c r="B4" i="7"/>
  <c r="L4" i="7" s="1"/>
  <c r="O4" i="7" s="1"/>
  <c r="G8" i="7"/>
  <c r="F8" i="7"/>
  <c r="C8" i="7"/>
  <c r="G7" i="7"/>
  <c r="F7" i="7"/>
  <c r="C7" i="7"/>
  <c r="C13" i="7"/>
  <c r="B8" i="7"/>
  <c r="B10" i="7"/>
  <c r="G32" i="5"/>
  <c r="F32" i="5"/>
  <c r="C32" i="5"/>
  <c r="G6" i="5"/>
  <c r="F6" i="5"/>
  <c r="B6" i="5"/>
  <c r="G18" i="5"/>
  <c r="F18" i="5"/>
  <c r="C18" i="5"/>
  <c r="G28" i="5"/>
  <c r="F28" i="5"/>
  <c r="B28" i="5"/>
  <c r="C6" i="5"/>
  <c r="B32" i="5"/>
  <c r="E18" i="5"/>
  <c r="G31" i="4"/>
  <c r="F31" i="4"/>
  <c r="B31" i="4"/>
  <c r="G7" i="4"/>
  <c r="F7" i="4"/>
  <c r="C7" i="4"/>
  <c r="G22" i="4"/>
  <c r="F22" i="4"/>
  <c r="C22" i="4"/>
  <c r="G26" i="4"/>
  <c r="F26" i="4"/>
  <c r="C26" i="4"/>
  <c r="B7" i="4"/>
  <c r="G25" i="4"/>
  <c r="F25" i="4"/>
  <c r="C25" i="4"/>
  <c r="B22" i="4"/>
  <c r="B26" i="4"/>
  <c r="D22" i="4"/>
  <c r="D7" i="4"/>
  <c r="G5" i="3"/>
  <c r="F5" i="3"/>
  <c r="B5" i="3"/>
  <c r="G24" i="3"/>
  <c r="F24" i="3"/>
  <c r="C24" i="3"/>
  <c r="G23" i="3"/>
  <c r="F23" i="3"/>
  <c r="C23" i="3"/>
  <c r="G31" i="3"/>
  <c r="F31" i="3"/>
  <c r="B31" i="3"/>
  <c r="E31" i="3" s="1"/>
  <c r="G28" i="3"/>
  <c r="F28" i="3"/>
  <c r="C28" i="3"/>
  <c r="E28" i="3" s="1"/>
  <c r="B24" i="3"/>
  <c r="G27" i="3"/>
  <c r="F27" i="3"/>
  <c r="C27" i="3"/>
  <c r="B23" i="3"/>
  <c r="G12" i="3"/>
  <c r="H12" i="3" s="1"/>
  <c r="F12" i="3"/>
  <c r="C12" i="3"/>
  <c r="H28" i="3"/>
  <c r="B27" i="3"/>
  <c r="B12" i="3"/>
  <c r="N4" i="9"/>
  <c r="J4" i="9"/>
  <c r="N8" i="9"/>
  <c r="I8" i="9"/>
  <c r="N9" i="9"/>
  <c r="K9" i="9"/>
  <c r="N10" i="9"/>
  <c r="N13" i="7"/>
  <c r="I13" i="7"/>
  <c r="N7" i="7"/>
  <c r="N4" i="7"/>
  <c r="J4" i="7"/>
  <c r="M4" i="7"/>
  <c r="N10" i="7"/>
  <c r="N8" i="7"/>
  <c r="K8" i="7"/>
  <c r="N6" i="5"/>
  <c r="J6" i="5"/>
  <c r="N18" i="5"/>
  <c r="O18" i="5" s="1"/>
  <c r="M18" i="5"/>
  <c r="L18" i="5"/>
  <c r="N28" i="5"/>
  <c r="I28" i="5"/>
  <c r="N32" i="5"/>
  <c r="K32" i="5"/>
  <c r="N31" i="4"/>
  <c r="I31" i="4"/>
  <c r="N26" i="4"/>
  <c r="K26" i="4"/>
  <c r="N25" i="4"/>
  <c r="N22" i="4"/>
  <c r="N7" i="4"/>
  <c r="J7" i="4"/>
  <c r="N28" i="3"/>
  <c r="M28" i="3"/>
  <c r="L28" i="3"/>
  <c r="O28" i="3" s="1"/>
  <c r="N27" i="3"/>
  <c r="I31" i="3"/>
  <c r="N31" i="3"/>
  <c r="M31" i="3"/>
  <c r="N23" i="3"/>
  <c r="K23" i="3"/>
  <c r="N24" i="3"/>
  <c r="N12" i="3"/>
  <c r="M12" i="3"/>
  <c r="L12" i="3"/>
  <c r="N5" i="3"/>
  <c r="J5" i="3"/>
  <c r="G9" i="6"/>
  <c r="F9" i="6"/>
  <c r="C9" i="6"/>
  <c r="E9" i="6" s="1"/>
  <c r="G18" i="6"/>
  <c r="F18" i="6"/>
  <c r="B18" i="6"/>
  <c r="L18" i="6" s="1"/>
  <c r="B9" i="6"/>
  <c r="L9" i="6" s="1"/>
  <c r="G24" i="6"/>
  <c r="F24" i="6"/>
  <c r="C24" i="6"/>
  <c r="G14" i="6"/>
  <c r="F14" i="6"/>
  <c r="C14" i="6"/>
  <c r="G17" i="6"/>
  <c r="F17" i="6"/>
  <c r="C17" i="6"/>
  <c r="G25" i="6"/>
  <c r="F25" i="6"/>
  <c r="B25" i="6"/>
  <c r="B17" i="6"/>
  <c r="G11" i="6"/>
  <c r="F11" i="6"/>
  <c r="C11" i="6"/>
  <c r="G35" i="6"/>
  <c r="F35" i="6"/>
  <c r="C35" i="6"/>
  <c r="G21" i="6"/>
  <c r="F21" i="6"/>
  <c r="C21" i="6"/>
  <c r="G15" i="6"/>
  <c r="F15" i="6"/>
  <c r="B15" i="6"/>
  <c r="G5" i="6"/>
  <c r="F5" i="6"/>
  <c r="C5" i="6"/>
  <c r="B21" i="6"/>
  <c r="G33" i="6"/>
  <c r="F33" i="6"/>
  <c r="C33" i="6"/>
  <c r="C25" i="6"/>
  <c r="B33" i="6"/>
  <c r="B11" i="6"/>
  <c r="D25" i="6"/>
  <c r="M25" i="6" s="1"/>
  <c r="D24" i="6"/>
  <c r="C18" i="6"/>
  <c r="B35" i="6"/>
  <c r="B5" i="6"/>
  <c r="G34" i="5"/>
  <c r="F34" i="5"/>
  <c r="C34" i="5"/>
  <c r="G3" i="5"/>
  <c r="F3" i="5"/>
  <c r="C3" i="5"/>
  <c r="B34" i="5"/>
  <c r="G37" i="5"/>
  <c r="F37" i="5"/>
  <c r="C37" i="5"/>
  <c r="G40" i="5"/>
  <c r="F40" i="5"/>
  <c r="C40" i="5"/>
  <c r="G30" i="5"/>
  <c r="F30" i="5"/>
  <c r="C30" i="5"/>
  <c r="B37" i="5"/>
  <c r="E30" i="5"/>
  <c r="B3" i="5"/>
  <c r="L3" i="5" s="1"/>
  <c r="L37" i="5"/>
  <c r="B40" i="5"/>
  <c r="G20" i="4"/>
  <c r="F20" i="4"/>
  <c r="C20" i="4"/>
  <c r="G35" i="4"/>
  <c r="F35" i="4"/>
  <c r="C35" i="4"/>
  <c r="B20" i="4"/>
  <c r="G5" i="4"/>
  <c r="F5" i="4"/>
  <c r="C5" i="4"/>
  <c r="B5" i="4"/>
  <c r="B35" i="4"/>
  <c r="L35" i="4" s="1"/>
  <c r="O35" i="4" s="1"/>
  <c r="C5" i="3"/>
  <c r="L27" i="3"/>
  <c r="G32" i="3"/>
  <c r="F32" i="3"/>
  <c r="C32" i="3"/>
  <c r="E32" i="3" s="1"/>
  <c r="G18" i="2"/>
  <c r="F18" i="2"/>
  <c r="C18" i="2"/>
  <c r="G25" i="2"/>
  <c r="F25" i="2"/>
  <c r="B25" i="2"/>
  <c r="G27" i="2"/>
  <c r="F27" i="2"/>
  <c r="C27" i="2"/>
  <c r="B18" i="2"/>
  <c r="G22" i="2"/>
  <c r="F22" i="2"/>
  <c r="C22" i="2"/>
  <c r="L25" i="2"/>
  <c r="O25" i="2" s="1"/>
  <c r="G10" i="2"/>
  <c r="F10" i="2"/>
  <c r="C10" i="2"/>
  <c r="G7" i="2"/>
  <c r="F7" i="2"/>
  <c r="C7" i="2"/>
  <c r="C25" i="2"/>
  <c r="B7" i="2"/>
  <c r="L7" i="2" s="1"/>
  <c r="B22" i="2"/>
  <c r="B27" i="2"/>
  <c r="I25" i="6"/>
  <c r="N25" i="6"/>
  <c r="L25" i="6"/>
  <c r="N18" i="6"/>
  <c r="I18" i="6"/>
  <c r="N35" i="6"/>
  <c r="N11" i="6"/>
  <c r="J11" i="6"/>
  <c r="N33" i="6"/>
  <c r="K33" i="6"/>
  <c r="O14" i="6"/>
  <c r="N14" i="6"/>
  <c r="M14" i="6"/>
  <c r="L14" i="6"/>
  <c r="E14" i="6"/>
  <c r="N24" i="6"/>
  <c r="K24" i="6"/>
  <c r="N21" i="6"/>
  <c r="J21" i="6"/>
  <c r="N15" i="6"/>
  <c r="I15" i="6"/>
  <c r="N17" i="6"/>
  <c r="J17" i="6"/>
  <c r="J9" i="6"/>
  <c r="N9" i="6"/>
  <c r="M9" i="6"/>
  <c r="N5" i="6"/>
  <c r="N37" i="5"/>
  <c r="K37" i="5"/>
  <c r="N40" i="5"/>
  <c r="N30" i="5"/>
  <c r="M30" i="5"/>
  <c r="L30" i="5"/>
  <c r="H30" i="5"/>
  <c r="N3" i="5"/>
  <c r="I32" i="5"/>
  <c r="N34" i="5"/>
  <c r="J34" i="5"/>
  <c r="I26" i="4"/>
  <c r="N5" i="4"/>
  <c r="K5" i="4"/>
  <c r="N20" i="4"/>
  <c r="J20" i="4"/>
  <c r="J22" i="4"/>
  <c r="K35" i="4"/>
  <c r="N35" i="4"/>
  <c r="M35" i="4"/>
  <c r="I23" i="3"/>
  <c r="N32" i="3"/>
  <c r="M32" i="3"/>
  <c r="L32" i="3"/>
  <c r="O32" i="3" s="1"/>
  <c r="J27" i="3"/>
  <c r="K5" i="3"/>
  <c r="N25" i="2"/>
  <c r="M25" i="2"/>
  <c r="N7" i="2"/>
  <c r="M7" i="2"/>
  <c r="N10" i="2"/>
  <c r="N27" i="2"/>
  <c r="N22" i="2"/>
  <c r="K22" i="2"/>
  <c r="N18" i="2"/>
  <c r="J18" i="2"/>
  <c r="G20" i="5"/>
  <c r="F20" i="5"/>
  <c r="C20" i="5"/>
  <c r="G26" i="5"/>
  <c r="F26" i="5"/>
  <c r="B26" i="5"/>
  <c r="B20" i="5"/>
  <c r="G9" i="5"/>
  <c r="F9" i="5"/>
  <c r="C9" i="5"/>
  <c r="C26" i="5"/>
  <c r="L6" i="5"/>
  <c r="G19" i="5"/>
  <c r="F19" i="5"/>
  <c r="C19" i="5"/>
  <c r="N20" i="5"/>
  <c r="N26" i="5"/>
  <c r="K26" i="5"/>
  <c r="N9" i="5"/>
  <c r="I3" i="5"/>
  <c r="N19" i="5"/>
  <c r="G5" i="9"/>
  <c r="F5" i="9"/>
  <c r="C5" i="9"/>
  <c r="E5" i="9" s="1"/>
  <c r="B5" i="9"/>
  <c r="L8" i="9"/>
  <c r="G6" i="9"/>
  <c r="H6" i="9" s="1"/>
  <c r="F6" i="9"/>
  <c r="C6" i="9"/>
  <c r="E10" i="9"/>
  <c r="C8" i="9"/>
  <c r="D6" i="9"/>
  <c r="M6" i="9" s="1"/>
  <c r="D5" i="9"/>
  <c r="M5" i="9" s="1"/>
  <c r="B6" i="9"/>
  <c r="N5" i="9"/>
  <c r="J5" i="9"/>
  <c r="O10" i="9"/>
  <c r="M10" i="9"/>
  <c r="L10" i="9"/>
  <c r="N6" i="9"/>
  <c r="G29" i="6"/>
  <c r="F29" i="6"/>
  <c r="H29" i="6" s="1"/>
  <c r="B29" i="6"/>
  <c r="L29" i="6" s="1"/>
  <c r="G31" i="6"/>
  <c r="F31" i="6"/>
  <c r="C31" i="6"/>
  <c r="G23" i="6"/>
  <c r="F23" i="6"/>
  <c r="C23" i="6"/>
  <c r="B31" i="6"/>
  <c r="L31" i="6" s="1"/>
  <c r="G22" i="6"/>
  <c r="F22" i="6"/>
  <c r="C22" i="6"/>
  <c r="G34" i="6"/>
  <c r="F34" i="6"/>
  <c r="C34" i="6"/>
  <c r="D33" i="6"/>
  <c r="D11" i="6"/>
  <c r="B34" i="6"/>
  <c r="L34" i="6" s="1"/>
  <c r="B22" i="6"/>
  <c r="E22" i="6" s="1"/>
  <c r="B23" i="6"/>
  <c r="N34" i="6"/>
  <c r="M34" i="6"/>
  <c r="I33" i="6"/>
  <c r="I29" i="6"/>
  <c r="N29" i="6"/>
  <c r="M29" i="6"/>
  <c r="J18" i="6"/>
  <c r="M18" i="6"/>
  <c r="K22" i="6"/>
  <c r="N22" i="6"/>
  <c r="M22" i="6"/>
  <c r="L22" i="6"/>
  <c r="J31" i="6"/>
  <c r="N31" i="6"/>
  <c r="M31" i="6"/>
  <c r="N23" i="6"/>
  <c r="K23" i="6"/>
  <c r="G29" i="5"/>
  <c r="F29" i="5"/>
  <c r="C29" i="5"/>
  <c r="B29" i="5"/>
  <c r="G10" i="5"/>
  <c r="F10" i="5"/>
  <c r="H10" i="5" s="1"/>
  <c r="C10" i="5"/>
  <c r="E10" i="5" s="1"/>
  <c r="B9" i="5"/>
  <c r="B10" i="5"/>
  <c r="L10" i="5" s="1"/>
  <c r="O10" i="5" s="1"/>
  <c r="K20" i="5"/>
  <c r="N29" i="5"/>
  <c r="J29" i="5"/>
  <c r="N10" i="5"/>
  <c r="M10" i="5"/>
  <c r="I26" i="5"/>
  <c r="K3" i="5"/>
  <c r="M3" i="5"/>
  <c r="I9" i="5"/>
  <c r="G34" i="4"/>
  <c r="F34" i="4"/>
  <c r="C34" i="4"/>
  <c r="G18" i="4"/>
  <c r="F18" i="4"/>
  <c r="C18" i="4"/>
  <c r="B34" i="4"/>
  <c r="G14" i="4"/>
  <c r="F14" i="4"/>
  <c r="C14" i="4"/>
  <c r="B18" i="4"/>
  <c r="L18" i="4" s="1"/>
  <c r="G29" i="4"/>
  <c r="F29" i="4"/>
  <c r="C29" i="4"/>
  <c r="B14" i="4"/>
  <c r="B29" i="4"/>
  <c r="N34" i="4"/>
  <c r="J34" i="4"/>
  <c r="N29" i="4"/>
  <c r="N18" i="4"/>
  <c r="N14" i="4"/>
  <c r="K14" i="4"/>
  <c r="G15" i="3"/>
  <c r="F15" i="3"/>
  <c r="H15" i="3" s="1"/>
  <c r="B15" i="3"/>
  <c r="E15" i="3" s="1"/>
  <c r="G3" i="3"/>
  <c r="F3" i="3"/>
  <c r="C3" i="3"/>
  <c r="G7" i="3"/>
  <c r="F7" i="3"/>
  <c r="C7" i="3"/>
  <c r="B3" i="3"/>
  <c r="G13" i="3"/>
  <c r="F13" i="3"/>
  <c r="C13" i="3"/>
  <c r="E13" i="3" s="1"/>
  <c r="B13" i="3"/>
  <c r="G19" i="3"/>
  <c r="F19" i="3"/>
  <c r="C19" i="3"/>
  <c r="E19" i="3" s="1"/>
  <c r="B7" i="3"/>
  <c r="N7" i="3"/>
  <c r="K7" i="3"/>
  <c r="N19" i="3"/>
  <c r="N13" i="3"/>
  <c r="N3" i="3"/>
  <c r="I15" i="3"/>
  <c r="N15" i="3"/>
  <c r="M15" i="3"/>
  <c r="L15" i="3"/>
  <c r="G26" i="2"/>
  <c r="F26" i="2"/>
  <c r="C26" i="2"/>
  <c r="H27" i="2"/>
  <c r="G23" i="2"/>
  <c r="H23" i="2" s="1"/>
  <c r="F23" i="2"/>
  <c r="C23" i="2"/>
  <c r="E23" i="2" s="1"/>
  <c r="G21" i="2"/>
  <c r="F21" i="2"/>
  <c r="C21" i="2"/>
  <c r="G16" i="2"/>
  <c r="F16" i="2"/>
  <c r="C16" i="2"/>
  <c r="B23" i="2"/>
  <c r="G4" i="2"/>
  <c r="F4" i="2"/>
  <c r="C4" i="2"/>
  <c r="B26" i="2"/>
  <c r="L26" i="2" s="1"/>
  <c r="B21" i="2"/>
  <c r="G5" i="2"/>
  <c r="F5" i="2"/>
  <c r="C5" i="2"/>
  <c r="B5" i="2"/>
  <c r="E5" i="2" s="1"/>
  <c r="E27" i="2"/>
  <c r="N5" i="2"/>
  <c r="N4" i="2"/>
  <c r="K23" i="2"/>
  <c r="N23" i="2"/>
  <c r="M23" i="2"/>
  <c r="L23" i="2"/>
  <c r="J26" i="2"/>
  <c r="N26" i="2"/>
  <c r="M26" i="2"/>
  <c r="N21" i="2"/>
  <c r="I27" i="2"/>
  <c r="M27" i="2"/>
  <c r="L27" i="2"/>
  <c r="N16" i="2"/>
  <c r="G3" i="9"/>
  <c r="H3" i="9" s="1"/>
  <c r="F3" i="9"/>
  <c r="C3" i="9"/>
  <c r="G11" i="9"/>
  <c r="F11" i="9"/>
  <c r="C11" i="9"/>
  <c r="E11" i="9" s="1"/>
  <c r="B3" i="9"/>
  <c r="H11" i="9"/>
  <c r="L3" i="9"/>
  <c r="I9" i="9"/>
  <c r="K11" i="9"/>
  <c r="O11" i="9"/>
  <c r="N11" i="9"/>
  <c r="M11" i="9"/>
  <c r="L11" i="9"/>
  <c r="N3" i="9"/>
  <c r="J3" i="9"/>
  <c r="M3" i="9"/>
  <c r="G3" i="7"/>
  <c r="F3" i="7"/>
  <c r="C3" i="7"/>
  <c r="G5" i="7"/>
  <c r="F5" i="7"/>
  <c r="C5" i="7"/>
  <c r="B3" i="7"/>
  <c r="E13" i="7"/>
  <c r="N3" i="7"/>
  <c r="J3" i="7"/>
  <c r="N5" i="7"/>
  <c r="K5" i="7"/>
  <c r="C28" i="5"/>
  <c r="G25" i="5"/>
  <c r="F25" i="5"/>
  <c r="B25" i="5"/>
  <c r="G21" i="5"/>
  <c r="F21" i="5"/>
  <c r="C21" i="5"/>
  <c r="G31" i="5"/>
  <c r="F31" i="5"/>
  <c r="C31" i="5"/>
  <c r="G24" i="5"/>
  <c r="F24" i="5"/>
  <c r="C24" i="5"/>
  <c r="B19" i="5"/>
  <c r="B31" i="5"/>
  <c r="B21" i="5"/>
  <c r="L21" i="5" s="1"/>
  <c r="J19" i="5"/>
  <c r="N31" i="5"/>
  <c r="K31" i="5"/>
  <c r="J28" i="5"/>
  <c r="I37" i="5"/>
  <c r="M37" i="5"/>
  <c r="N21" i="5"/>
  <c r="M21" i="5"/>
  <c r="N24" i="5"/>
  <c r="N25" i="5"/>
  <c r="I25" i="5"/>
  <c r="G25" i="3"/>
  <c r="F25" i="3"/>
  <c r="C25" i="3"/>
  <c r="G22" i="3"/>
  <c r="F22" i="3"/>
  <c r="C22" i="3"/>
  <c r="G9" i="3"/>
  <c r="F9" i="3"/>
  <c r="C9" i="3"/>
  <c r="G30" i="3"/>
  <c r="F30" i="3"/>
  <c r="C30" i="3"/>
  <c r="E30" i="3" s="1"/>
  <c r="B22" i="3"/>
  <c r="B9" i="3"/>
  <c r="B25" i="3"/>
  <c r="N9" i="3"/>
  <c r="N30" i="3"/>
  <c r="M30" i="3"/>
  <c r="L30" i="3"/>
  <c r="N22" i="3"/>
  <c r="M22" i="3"/>
  <c r="N25" i="3"/>
  <c r="K25" i="3"/>
  <c r="J7" i="3"/>
  <c r="H8" i="7"/>
  <c r="L8" i="7"/>
  <c r="G9" i="7"/>
  <c r="H9" i="7" s="1"/>
  <c r="F9" i="7"/>
  <c r="C9" i="7"/>
  <c r="E9" i="7" s="1"/>
  <c r="B5" i="7"/>
  <c r="J5" i="7"/>
  <c r="N9" i="7"/>
  <c r="K9" i="7"/>
  <c r="I8" i="7"/>
  <c r="L6" i="9"/>
  <c r="G7" i="9"/>
  <c r="F7" i="9"/>
  <c r="C7" i="9"/>
  <c r="D9" i="9"/>
  <c r="D7" i="9"/>
  <c r="M7" i="9" s="1"/>
  <c r="B7" i="9"/>
  <c r="L7" i="9" s="1"/>
  <c r="J8" i="9"/>
  <c r="M8" i="9"/>
  <c r="N7" i="9"/>
  <c r="I6" i="9"/>
  <c r="E15" i="6"/>
  <c r="G3" i="6"/>
  <c r="F3" i="6"/>
  <c r="C3" i="6"/>
  <c r="B3" i="6"/>
  <c r="L3" i="6" s="1"/>
  <c r="L35" i="6"/>
  <c r="M15" i="6"/>
  <c r="M35" i="6"/>
  <c r="K11" i="6"/>
  <c r="J3" i="6"/>
  <c r="N3" i="6"/>
  <c r="M3" i="6"/>
  <c r="G36" i="5"/>
  <c r="F36" i="5"/>
  <c r="B36" i="5"/>
  <c r="G39" i="5"/>
  <c r="F39" i="5"/>
  <c r="C39" i="5"/>
  <c r="G27" i="5"/>
  <c r="F27" i="5"/>
  <c r="C27" i="5"/>
  <c r="G11" i="5"/>
  <c r="F11" i="5"/>
  <c r="B11" i="5"/>
  <c r="G8" i="5"/>
  <c r="F8" i="5"/>
  <c r="C8" i="5"/>
  <c r="B8" i="5"/>
  <c r="B39" i="5"/>
  <c r="B27" i="5"/>
  <c r="L27" i="5" s="1"/>
  <c r="C11" i="5"/>
  <c r="N39" i="5"/>
  <c r="K39" i="5"/>
  <c r="N27" i="5"/>
  <c r="M27" i="5"/>
  <c r="N11" i="5"/>
  <c r="I11" i="5"/>
  <c r="N8" i="5"/>
  <c r="J8" i="5"/>
  <c r="J26" i="5"/>
  <c r="N36" i="5"/>
  <c r="I36" i="5"/>
  <c r="G11" i="4"/>
  <c r="H11" i="4" s="1"/>
  <c r="F11" i="4"/>
  <c r="B11" i="4"/>
  <c r="G9" i="4"/>
  <c r="F9" i="4"/>
  <c r="C9" i="4"/>
  <c r="E11" i="4"/>
  <c r="B9" i="4"/>
  <c r="G10" i="4"/>
  <c r="H10" i="4" s="1"/>
  <c r="F10" i="4"/>
  <c r="C10" i="4"/>
  <c r="G21" i="4"/>
  <c r="F21" i="4"/>
  <c r="C21" i="4"/>
  <c r="G27" i="4"/>
  <c r="H27" i="4" s="1"/>
  <c r="F27" i="4"/>
  <c r="B27" i="4"/>
  <c r="L27" i="4" s="1"/>
  <c r="B21" i="4"/>
  <c r="G8" i="4"/>
  <c r="F8" i="4"/>
  <c r="C8" i="4"/>
  <c r="G33" i="4"/>
  <c r="F33" i="4"/>
  <c r="C33" i="4"/>
  <c r="B8" i="4"/>
  <c r="D8" i="4"/>
  <c r="D9" i="4"/>
  <c r="E33" i="4"/>
  <c r="B10" i="4"/>
  <c r="L10" i="4" s="1"/>
  <c r="C27" i="4"/>
  <c r="N8" i="4"/>
  <c r="N9" i="4"/>
  <c r="J9" i="4"/>
  <c r="L33" i="4"/>
  <c r="N33" i="4"/>
  <c r="M33" i="4"/>
  <c r="K10" i="4"/>
  <c r="N10" i="4"/>
  <c r="M10" i="4"/>
  <c r="I27" i="4"/>
  <c r="N27" i="4"/>
  <c r="M27" i="4"/>
  <c r="E27" i="4"/>
  <c r="J21" i="4"/>
  <c r="N21" i="4"/>
  <c r="M21" i="4"/>
  <c r="L21" i="4"/>
  <c r="E21" i="4"/>
  <c r="I11" i="4"/>
  <c r="N11" i="4"/>
  <c r="L11" i="4"/>
  <c r="M11" i="4"/>
  <c r="G18" i="3"/>
  <c r="F18" i="3"/>
  <c r="B18" i="3"/>
  <c r="E18" i="3" s="1"/>
  <c r="G14" i="3"/>
  <c r="F14" i="3"/>
  <c r="C14" i="3"/>
  <c r="G8" i="3"/>
  <c r="F8" i="3"/>
  <c r="C8" i="3"/>
  <c r="G4" i="3"/>
  <c r="F4" i="3"/>
  <c r="C4" i="3"/>
  <c r="E4" i="3" s="1"/>
  <c r="B14" i="3"/>
  <c r="N8" i="3"/>
  <c r="K8" i="3"/>
  <c r="I24" i="3"/>
  <c r="K27" i="3"/>
  <c r="M27" i="3"/>
  <c r="J23" i="3"/>
  <c r="I18" i="3"/>
  <c r="N18" i="3"/>
  <c r="M18" i="3"/>
  <c r="J25" i="3"/>
  <c r="N14" i="3"/>
  <c r="N4" i="3"/>
  <c r="M4" i="3"/>
  <c r="L4" i="3"/>
  <c r="G7" i="6"/>
  <c r="F7" i="6"/>
  <c r="C7" i="6"/>
  <c r="G16" i="6"/>
  <c r="F16" i="6"/>
  <c r="C16" i="6"/>
  <c r="B7" i="6"/>
  <c r="L7" i="6" s="1"/>
  <c r="G13" i="6"/>
  <c r="F13" i="6"/>
  <c r="C13" i="6"/>
  <c r="G6" i="6"/>
  <c r="F6" i="6"/>
  <c r="C6" i="6"/>
  <c r="E6" i="6" s="1"/>
  <c r="B13" i="6"/>
  <c r="L13" i="6" s="1"/>
  <c r="B16" i="6"/>
  <c r="N16" i="6"/>
  <c r="K16" i="6"/>
  <c r="I23" i="6"/>
  <c r="N13" i="6"/>
  <c r="M13" i="6"/>
  <c r="J7" i="6"/>
  <c r="N7" i="6"/>
  <c r="M7" i="6"/>
  <c r="N6" i="6"/>
  <c r="M6" i="6"/>
  <c r="L6" i="6"/>
  <c r="G32" i="4"/>
  <c r="F32" i="4"/>
  <c r="B32" i="4"/>
  <c r="C31" i="4"/>
  <c r="K31" i="4"/>
  <c r="J5" i="4"/>
  <c r="N32" i="4"/>
  <c r="I32" i="4"/>
  <c r="G16" i="5"/>
  <c r="F16" i="5"/>
  <c r="C16" i="5"/>
  <c r="B16" i="5"/>
  <c r="L16" i="5" s="1"/>
  <c r="G33" i="5"/>
  <c r="F33" i="5"/>
  <c r="C33" i="5"/>
  <c r="G5" i="5"/>
  <c r="F5" i="5"/>
  <c r="B5" i="5"/>
  <c r="L5" i="5" s="1"/>
  <c r="B33" i="5"/>
  <c r="L33" i="5" s="1"/>
  <c r="C5" i="5"/>
  <c r="J16" i="5"/>
  <c r="N16" i="5"/>
  <c r="M16" i="5"/>
  <c r="K34" i="5"/>
  <c r="N33" i="5"/>
  <c r="J33" i="5"/>
  <c r="N5" i="5"/>
  <c r="I5" i="5"/>
  <c r="G11" i="3"/>
  <c r="F11" i="3"/>
  <c r="B11" i="3"/>
  <c r="E11" i="3" s="1"/>
  <c r="N11" i="3"/>
  <c r="N10" i="3"/>
  <c r="M11" i="3"/>
  <c r="I11" i="3"/>
  <c r="B4" i="2"/>
  <c r="G6" i="2"/>
  <c r="F6" i="2"/>
  <c r="C6" i="2"/>
  <c r="L21" i="2"/>
  <c r="G3" i="2"/>
  <c r="F3" i="2"/>
  <c r="C3" i="2"/>
  <c r="E3" i="2" s="1"/>
  <c r="B6" i="2"/>
  <c r="N6" i="2"/>
  <c r="K6" i="2"/>
  <c r="J21" i="2"/>
  <c r="M21" i="2"/>
  <c r="N3" i="2"/>
  <c r="M3" i="2"/>
  <c r="L3" i="2"/>
  <c r="I4" i="2"/>
  <c r="L5" i="9"/>
  <c r="L9" i="9"/>
  <c r="H7" i="9"/>
  <c r="D4" i="9"/>
  <c r="M4" i="9" s="1"/>
  <c r="M9" i="9"/>
  <c r="J6" i="9"/>
  <c r="I5" i="9"/>
  <c r="L4" i="9"/>
  <c r="G12" i="7"/>
  <c r="F12" i="7"/>
  <c r="B12" i="7"/>
  <c r="L12" i="7" s="1"/>
  <c r="B11" i="7"/>
  <c r="L11" i="7" s="1"/>
  <c r="J8" i="7"/>
  <c r="O9" i="7"/>
  <c r="M9" i="7"/>
  <c r="L9" i="7"/>
  <c r="I12" i="7"/>
  <c r="N12" i="7"/>
  <c r="M12" i="7"/>
  <c r="G4" i="5"/>
  <c r="F4" i="5"/>
  <c r="B4" i="5"/>
  <c r="L4" i="5" s="1"/>
  <c r="G14" i="5"/>
  <c r="F14" i="5"/>
  <c r="C14" i="5"/>
  <c r="B14" i="5"/>
  <c r="L14" i="5" s="1"/>
  <c r="D32" i="5"/>
  <c r="D14" i="5"/>
  <c r="M14" i="5" s="1"/>
  <c r="C4" i="5"/>
  <c r="J32" i="5"/>
  <c r="M5" i="5"/>
  <c r="K14" i="5"/>
  <c r="N14" i="5"/>
  <c r="N4" i="5"/>
  <c r="I4" i="5"/>
  <c r="G28" i="4"/>
  <c r="F28" i="4"/>
  <c r="B28" i="4"/>
  <c r="L28" i="4" s="1"/>
  <c r="G3" i="4"/>
  <c r="F3" i="4"/>
  <c r="B3" i="4"/>
  <c r="L3" i="4" s="1"/>
  <c r="E25" i="4"/>
  <c r="D26" i="4"/>
  <c r="C3" i="4"/>
  <c r="K20" i="4"/>
  <c r="I28" i="4"/>
  <c r="N28" i="4"/>
  <c r="M28" i="4"/>
  <c r="L22" i="4"/>
  <c r="N3" i="4"/>
  <c r="I3" i="4"/>
  <c r="G29" i="3"/>
  <c r="F29" i="3"/>
  <c r="C29" i="3"/>
  <c r="G20" i="3"/>
  <c r="F20" i="3"/>
  <c r="B20" i="3"/>
  <c r="B29" i="3"/>
  <c r="G16" i="3"/>
  <c r="F16" i="3"/>
  <c r="C16" i="3"/>
  <c r="C20" i="3"/>
  <c r="B16" i="3"/>
  <c r="L16" i="3" s="1"/>
  <c r="B8" i="3"/>
  <c r="L8" i="3" s="1"/>
  <c r="K24" i="3"/>
  <c r="N20" i="3"/>
  <c r="I20" i="3"/>
  <c r="I14" i="3"/>
  <c r="N29" i="3"/>
  <c r="J29" i="3"/>
  <c r="N16" i="3"/>
  <c r="M13" i="3"/>
  <c r="L13" i="3"/>
  <c r="L13" i="7"/>
  <c r="E7" i="7"/>
  <c r="G6" i="7"/>
  <c r="F6" i="7"/>
  <c r="C6" i="7"/>
  <c r="B6" i="7"/>
  <c r="L6" i="7" s="1"/>
  <c r="M8" i="7"/>
  <c r="J6" i="7"/>
  <c r="N6" i="7"/>
  <c r="M6" i="7"/>
  <c r="M13" i="7"/>
  <c r="G15" i="5"/>
  <c r="F15" i="5"/>
  <c r="B15" i="5"/>
  <c r="L15" i="5" s="1"/>
  <c r="C36" i="5"/>
  <c r="B24" i="5"/>
  <c r="D26" i="5"/>
  <c r="D33" i="5"/>
  <c r="M33" i="5" s="1"/>
  <c r="G22" i="5"/>
  <c r="F22" i="5"/>
  <c r="C22" i="5"/>
  <c r="N22" i="5"/>
  <c r="I15" i="5"/>
  <c r="N15" i="5"/>
  <c r="M15" i="5"/>
  <c r="J39" i="5"/>
  <c r="G15" i="2"/>
  <c r="F15" i="2"/>
  <c r="C15" i="2"/>
  <c r="G8" i="2"/>
  <c r="F8" i="2"/>
  <c r="B8" i="2"/>
  <c r="E8" i="2" s="1"/>
  <c r="G19" i="2"/>
  <c r="F19" i="2"/>
  <c r="B19" i="2"/>
  <c r="B15" i="2"/>
  <c r="G28" i="2"/>
  <c r="F28" i="2"/>
  <c r="B28" i="2"/>
  <c r="L28" i="2" s="1"/>
  <c r="B10" i="2"/>
  <c r="M5" i="2"/>
  <c r="N15" i="2"/>
  <c r="M15" i="2"/>
  <c r="L15" i="2"/>
  <c r="N8" i="2"/>
  <c r="M8" i="2"/>
  <c r="J8" i="2"/>
  <c r="J28" i="2"/>
  <c r="N28" i="2"/>
  <c r="M28" i="2"/>
  <c r="N19" i="2"/>
  <c r="I19" i="2"/>
  <c r="I18" i="2"/>
  <c r="L31" i="4"/>
  <c r="G12" i="4"/>
  <c r="F12" i="4"/>
  <c r="C12" i="4"/>
  <c r="E12" i="4" s="1"/>
  <c r="C6" i="4"/>
  <c r="B6" i="4"/>
  <c r="B12" i="4"/>
  <c r="D31" i="4"/>
  <c r="M31" i="4" s="1"/>
  <c r="G24" i="4"/>
  <c r="F24" i="4"/>
  <c r="H24" i="4" s="1"/>
  <c r="D24" i="4"/>
  <c r="G6" i="4"/>
  <c r="F6" i="4"/>
  <c r="B24" i="4"/>
  <c r="G30" i="4"/>
  <c r="F30" i="4"/>
  <c r="B30" i="4"/>
  <c r="L34" i="4"/>
  <c r="G15" i="4"/>
  <c r="F15" i="4"/>
  <c r="C15" i="4"/>
  <c r="B15" i="4"/>
  <c r="L15" i="4" s="1"/>
  <c r="M25" i="4"/>
  <c r="L25" i="4"/>
  <c r="M3" i="4"/>
  <c r="M34" i="4"/>
  <c r="N12" i="4"/>
  <c r="N6" i="4"/>
  <c r="I6" i="4"/>
  <c r="N30" i="4"/>
  <c r="I30" i="4"/>
  <c r="N24" i="4"/>
  <c r="L24" i="4"/>
  <c r="N15" i="4"/>
  <c r="J31" i="4"/>
  <c r="G12" i="5"/>
  <c r="F12" i="5"/>
  <c r="B12" i="5"/>
  <c r="D4" i="5"/>
  <c r="C12" i="5"/>
  <c r="J20" i="5"/>
  <c r="K4" i="5"/>
  <c r="J31" i="5"/>
  <c r="M6" i="5"/>
  <c r="N12" i="5"/>
  <c r="I12" i="5"/>
  <c r="G10" i="3"/>
  <c r="F10" i="3"/>
  <c r="C10" i="3"/>
  <c r="G6" i="3"/>
  <c r="F6" i="3"/>
  <c r="B6" i="3"/>
  <c r="B10" i="3"/>
  <c r="G26" i="3"/>
  <c r="F26" i="3"/>
  <c r="B26" i="3"/>
  <c r="L26" i="3" s="1"/>
  <c r="C6" i="3"/>
  <c r="N6" i="3"/>
  <c r="I6" i="3"/>
  <c r="J20" i="3"/>
  <c r="M8" i="3"/>
  <c r="I26" i="3"/>
  <c r="N26" i="3"/>
  <c r="M26" i="3"/>
  <c r="J10" i="3"/>
  <c r="M19" i="3"/>
  <c r="L19" i="3"/>
  <c r="G12" i="6"/>
  <c r="F12" i="6"/>
  <c r="B12" i="6"/>
  <c r="G20" i="6"/>
  <c r="F20" i="6"/>
  <c r="C20" i="6"/>
  <c r="B20" i="6"/>
  <c r="L20" i="6" s="1"/>
  <c r="B24" i="6"/>
  <c r="L24" i="6" s="1"/>
  <c r="C12" i="6"/>
  <c r="L5" i="6"/>
  <c r="M24" i="6"/>
  <c r="K21" i="6"/>
  <c r="N12" i="6"/>
  <c r="I12" i="6"/>
  <c r="M5" i="6"/>
  <c r="J20" i="6"/>
  <c r="N20" i="6"/>
  <c r="M20" i="6"/>
  <c r="G17" i="2"/>
  <c r="F17" i="2"/>
  <c r="C17" i="2"/>
  <c r="G12" i="2"/>
  <c r="F12" i="2"/>
  <c r="B12" i="2"/>
  <c r="E12" i="2" s="1"/>
  <c r="B17" i="2"/>
  <c r="L22" i="2"/>
  <c r="M22" i="2"/>
  <c r="J17" i="2"/>
  <c r="N17" i="2"/>
  <c r="I12" i="2"/>
  <c r="N12" i="2"/>
  <c r="M12" i="2"/>
  <c r="G19" i="4"/>
  <c r="F19" i="4"/>
  <c r="B19" i="4"/>
  <c r="L19" i="4" s="1"/>
  <c r="L8" i="4"/>
  <c r="L7" i="4"/>
  <c r="L29" i="4"/>
  <c r="I19" i="4"/>
  <c r="N19" i="4"/>
  <c r="M19" i="4"/>
  <c r="K7" i="4"/>
  <c r="M7" i="4"/>
  <c r="J15" i="4"/>
  <c r="M15" i="4"/>
  <c r="K29" i="4"/>
  <c r="M29" i="4"/>
  <c r="M18" i="4"/>
  <c r="N13" i="4"/>
  <c r="J8" i="4"/>
  <c r="M8" i="4"/>
  <c r="G7" i="5"/>
  <c r="F7" i="5"/>
  <c r="C7" i="5"/>
  <c r="D39" i="5"/>
  <c r="D7" i="5"/>
  <c r="N7" i="5"/>
  <c r="J40" i="5"/>
  <c r="G33" i="3"/>
  <c r="F33" i="3"/>
  <c r="C33" i="3"/>
  <c r="G21" i="3"/>
  <c r="F21" i="3"/>
  <c r="C21" i="3"/>
  <c r="J24" i="3"/>
  <c r="N33" i="3"/>
  <c r="K16" i="3"/>
  <c r="M16" i="3"/>
  <c r="N21" i="3"/>
  <c r="G35" i="5"/>
  <c r="F35" i="5"/>
  <c r="C35" i="5"/>
  <c r="B35" i="5"/>
  <c r="L35" i="5" s="1"/>
  <c r="L28" i="5"/>
  <c r="N35" i="5"/>
  <c r="M35" i="5"/>
  <c r="I20" i="5"/>
  <c r="K28" i="5"/>
  <c r="G17" i="5"/>
  <c r="F17" i="5"/>
  <c r="C17" i="5"/>
  <c r="B17" i="5"/>
  <c r="L17" i="5" s="1"/>
  <c r="M28" i="5"/>
  <c r="J9" i="5"/>
  <c r="K17" i="5"/>
  <c r="N17" i="5"/>
  <c r="M17" i="5"/>
  <c r="M8" i="5"/>
  <c r="L8" i="5"/>
  <c r="I29" i="5"/>
  <c r="J36" i="5"/>
  <c r="G16" i="4"/>
  <c r="F16" i="4"/>
  <c r="C16" i="4"/>
  <c r="G23" i="4"/>
  <c r="F23" i="4"/>
  <c r="C23" i="4"/>
  <c r="B16" i="4"/>
  <c r="B23" i="4"/>
  <c r="L23" i="4" s="1"/>
  <c r="N16" i="4"/>
  <c r="J16" i="4"/>
  <c r="M12" i="4"/>
  <c r="L12" i="4"/>
  <c r="K23" i="4"/>
  <c r="N23" i="4"/>
  <c r="M23" i="4"/>
  <c r="G8" i="6"/>
  <c r="F8" i="6"/>
  <c r="C8" i="6"/>
  <c r="G4" i="6"/>
  <c r="F4" i="6"/>
  <c r="C4" i="6"/>
  <c r="B8" i="6"/>
  <c r="I16" i="6"/>
  <c r="M16" i="6"/>
  <c r="N8" i="6"/>
  <c r="J8" i="6"/>
  <c r="N4" i="6"/>
  <c r="K4" i="6"/>
  <c r="L10" i="7"/>
  <c r="G11" i="7"/>
  <c r="F11" i="7"/>
  <c r="C11" i="7"/>
  <c r="E5" i="7"/>
  <c r="L3" i="7"/>
  <c r="K11" i="7"/>
  <c r="N11" i="7"/>
  <c r="M11" i="7"/>
  <c r="I10" i="7"/>
  <c r="M10" i="7"/>
  <c r="M7" i="7"/>
  <c r="L7" i="7"/>
  <c r="M5" i="7"/>
  <c r="L5" i="7"/>
  <c r="M3" i="7"/>
  <c r="E4" i="7" l="1"/>
  <c r="H6" i="5"/>
  <c r="H18" i="5"/>
  <c r="H31" i="3"/>
  <c r="L31" i="3"/>
  <c r="E12" i="3"/>
  <c r="O12" i="3"/>
  <c r="O12" i="7"/>
  <c r="H27" i="5"/>
  <c r="O30" i="5"/>
  <c r="E22" i="3"/>
  <c r="O31" i="3"/>
  <c r="H18" i="3"/>
  <c r="H32" i="3"/>
  <c r="H9" i="6"/>
  <c r="H14" i="6"/>
  <c r="H25" i="6"/>
  <c r="E25" i="6"/>
  <c r="O25" i="6"/>
  <c r="H35" i="4"/>
  <c r="E35" i="4"/>
  <c r="H27" i="3"/>
  <c r="E25" i="2"/>
  <c r="H25" i="2"/>
  <c r="E7" i="2"/>
  <c r="H7" i="2"/>
  <c r="H18" i="6"/>
  <c r="E16" i="6"/>
  <c r="O34" i="6"/>
  <c r="O9" i="6"/>
  <c r="E34" i="6"/>
  <c r="E21" i="5"/>
  <c r="O37" i="5"/>
  <c r="E10" i="4"/>
  <c r="O33" i="4"/>
  <c r="L5" i="2"/>
  <c r="O7" i="2"/>
  <c r="O23" i="2"/>
  <c r="L8" i="2"/>
  <c r="O8" i="2" s="1"/>
  <c r="O26" i="2"/>
  <c r="H10" i="9"/>
  <c r="O4" i="9"/>
  <c r="O9" i="9"/>
  <c r="E31" i="6"/>
  <c r="E18" i="6"/>
  <c r="H22" i="6"/>
  <c r="O29" i="6"/>
  <c r="E29" i="6"/>
  <c r="H34" i="6"/>
  <c r="H31" i="6"/>
  <c r="O22" i="6"/>
  <c r="O18" i="6"/>
  <c r="H35" i="6"/>
  <c r="O35" i="6"/>
  <c r="H7" i="6"/>
  <c r="O31" i="6"/>
  <c r="L15" i="6"/>
  <c r="O15" i="6" s="1"/>
  <c r="E35" i="6"/>
  <c r="H3" i="5"/>
  <c r="O21" i="5"/>
  <c r="E4" i="5"/>
  <c r="O3" i="5"/>
  <c r="E3" i="5"/>
  <c r="H35" i="5"/>
  <c r="E37" i="5"/>
  <c r="E27" i="5"/>
  <c r="O15" i="3"/>
  <c r="L22" i="3"/>
  <c r="O22" i="3" s="1"/>
  <c r="L18" i="3"/>
  <c r="O18" i="3" s="1"/>
  <c r="O30" i="3"/>
  <c r="H22" i="3"/>
  <c r="E26" i="2"/>
  <c r="H26" i="2"/>
  <c r="H3" i="2"/>
  <c r="E15" i="2"/>
  <c r="O27" i="2"/>
  <c r="H15" i="2"/>
  <c r="E21" i="2"/>
  <c r="O21" i="2"/>
  <c r="H28" i="2"/>
  <c r="H8" i="2"/>
  <c r="H9" i="9"/>
  <c r="E3" i="9"/>
  <c r="O3" i="9"/>
  <c r="E8" i="9"/>
  <c r="H8" i="9"/>
  <c r="H37" i="5"/>
  <c r="H21" i="5"/>
  <c r="H14" i="5"/>
  <c r="O27" i="5"/>
  <c r="E8" i="5"/>
  <c r="H30" i="3"/>
  <c r="E7" i="9"/>
  <c r="O8" i="9"/>
  <c r="E4" i="9"/>
  <c r="H5" i="9"/>
  <c r="O7" i="9"/>
  <c r="E6" i="9"/>
  <c r="H3" i="6"/>
  <c r="E3" i="6"/>
  <c r="H15" i="6"/>
  <c r="O7" i="6"/>
  <c r="O13" i="6"/>
  <c r="O3" i="6"/>
  <c r="E7" i="6"/>
  <c r="H6" i="6"/>
  <c r="O6" i="6"/>
  <c r="E13" i="6"/>
  <c r="H16" i="5"/>
  <c r="E5" i="5"/>
  <c r="H8" i="5"/>
  <c r="H33" i="4"/>
  <c r="H21" i="4"/>
  <c r="O27" i="4"/>
  <c r="O10" i="4"/>
  <c r="O21" i="4"/>
  <c r="E18" i="4"/>
  <c r="H22" i="4"/>
  <c r="O11" i="4"/>
  <c r="O28" i="4"/>
  <c r="H34" i="4"/>
  <c r="E27" i="3"/>
  <c r="O27" i="3"/>
  <c r="H4" i="3"/>
  <c r="E8" i="3"/>
  <c r="O8" i="3"/>
  <c r="H13" i="3"/>
  <c r="O13" i="3"/>
  <c r="O4" i="3"/>
  <c r="H13" i="6"/>
  <c r="H24" i="6"/>
  <c r="E24" i="6"/>
  <c r="E16" i="5"/>
  <c r="E6" i="5"/>
  <c r="O16" i="5"/>
  <c r="E14" i="5"/>
  <c r="O33" i="5"/>
  <c r="H11" i="3"/>
  <c r="L11" i="3"/>
  <c r="O11" i="3" s="1"/>
  <c r="H21" i="2"/>
  <c r="O5" i="2"/>
  <c r="O3" i="2"/>
  <c r="H12" i="2"/>
  <c r="O15" i="2"/>
  <c r="O6" i="9"/>
  <c r="H4" i="9"/>
  <c r="O5" i="9"/>
  <c r="H12" i="7"/>
  <c r="H5" i="7"/>
  <c r="E12" i="7"/>
  <c r="E11" i="7"/>
  <c r="H5" i="5"/>
  <c r="O5" i="5"/>
  <c r="O14" i="5"/>
  <c r="M4" i="5"/>
  <c r="O4" i="5" s="1"/>
  <c r="E28" i="4"/>
  <c r="H28" i="4"/>
  <c r="E22" i="4"/>
  <c r="M22" i="4"/>
  <c r="O22" i="4" s="1"/>
  <c r="E24" i="4"/>
  <c r="H25" i="4"/>
  <c r="M24" i="4"/>
  <c r="O24" i="4" s="1"/>
  <c r="H3" i="4"/>
  <c r="O25" i="4"/>
  <c r="E34" i="4"/>
  <c r="O3" i="4"/>
  <c r="H8" i="3"/>
  <c r="H13" i="7"/>
  <c r="E8" i="7"/>
  <c r="O8" i="7"/>
  <c r="H6" i="7"/>
  <c r="E6" i="7"/>
  <c r="O6" i="7"/>
  <c r="O13" i="7"/>
  <c r="O7" i="7"/>
  <c r="O5" i="7"/>
  <c r="O3" i="7"/>
  <c r="O11" i="7"/>
  <c r="H15" i="5"/>
  <c r="E15" i="5"/>
  <c r="O15" i="5"/>
  <c r="H5" i="2"/>
  <c r="E28" i="2"/>
  <c r="L12" i="2"/>
  <c r="O12" i="2" s="1"/>
  <c r="O22" i="2"/>
  <c r="O28" i="2"/>
  <c r="E3" i="4"/>
  <c r="O34" i="4"/>
  <c r="E15" i="4"/>
  <c r="H4" i="5"/>
  <c r="E33" i="5"/>
  <c r="O6" i="5"/>
  <c r="H28" i="5"/>
  <c r="E17" i="5"/>
  <c r="H26" i="3"/>
  <c r="E26" i="3"/>
  <c r="H19" i="3"/>
  <c r="O19" i="3"/>
  <c r="O26" i="3"/>
  <c r="E16" i="3"/>
  <c r="E20" i="6"/>
  <c r="H5" i="6"/>
  <c r="O24" i="6"/>
  <c r="E5" i="6"/>
  <c r="H20" i="6"/>
  <c r="O5" i="6"/>
  <c r="O20" i="6"/>
  <c r="H16" i="6"/>
  <c r="H22" i="2"/>
  <c r="E22" i="2"/>
  <c r="H15" i="4"/>
  <c r="H18" i="4"/>
  <c r="H31" i="4"/>
  <c r="E31" i="4"/>
  <c r="H19" i="4"/>
  <c r="E19" i="4"/>
  <c r="O19" i="4"/>
  <c r="H7" i="4"/>
  <c r="E7" i="4"/>
  <c r="H29" i="4"/>
  <c r="E29" i="4"/>
  <c r="H8" i="4"/>
  <c r="E8" i="4"/>
  <c r="O29" i="4"/>
  <c r="O7" i="4"/>
  <c r="O31" i="4"/>
  <c r="O8" i="4"/>
  <c r="O15" i="4"/>
  <c r="O18" i="4"/>
  <c r="O12" i="4"/>
  <c r="E23" i="4"/>
  <c r="O23" i="4"/>
  <c r="H16" i="3"/>
  <c r="O16" i="3"/>
  <c r="E35" i="5"/>
  <c r="O35" i="5"/>
  <c r="E28" i="5"/>
  <c r="H33" i="5"/>
  <c r="H17" i="5"/>
  <c r="O28" i="5"/>
  <c r="O17" i="5"/>
  <c r="O8" i="5"/>
  <c r="H23" i="4"/>
  <c r="H12" i="4"/>
  <c r="L16" i="6"/>
  <c r="O16" i="6" s="1"/>
  <c r="H11" i="7"/>
  <c r="H10" i="7"/>
  <c r="E10" i="7"/>
  <c r="O10" i="7"/>
  <c r="H7" i="7"/>
  <c r="H3" i="7"/>
  <c r="E3" i="7"/>
  <c r="G28" i="6"/>
  <c r="F28" i="6"/>
  <c r="C28" i="6"/>
  <c r="G30" i="6"/>
  <c r="F30" i="6"/>
  <c r="C30" i="6"/>
  <c r="B28" i="6"/>
  <c r="L28" i="6" s="1"/>
  <c r="B30" i="6"/>
  <c r="L30" i="6" s="1"/>
  <c r="L21" i="6"/>
  <c r="N30" i="6"/>
  <c r="K30" i="6"/>
  <c r="J28" i="6"/>
  <c r="N28" i="6"/>
  <c r="M28" i="6"/>
  <c r="L25" i="3"/>
  <c r="H33" i="3"/>
  <c r="B33" i="3"/>
  <c r="L33" i="3" s="1"/>
  <c r="H20" i="3"/>
  <c r="E20" i="3"/>
  <c r="L7" i="3"/>
  <c r="L23" i="3"/>
  <c r="L10" i="3"/>
  <c r="C17" i="3"/>
  <c r="E17" i="3" s="1"/>
  <c r="G17" i="3"/>
  <c r="F17" i="3"/>
  <c r="B21" i="3"/>
  <c r="E21" i="3" s="1"/>
  <c r="L20" i="3"/>
  <c r="M10" i="3"/>
  <c r="N17" i="3"/>
  <c r="M17" i="3"/>
  <c r="L17" i="3"/>
  <c r="M21" i="3"/>
  <c r="J33" i="3"/>
  <c r="M33" i="3"/>
  <c r="M25" i="3"/>
  <c r="K20" i="3"/>
  <c r="M20" i="3"/>
  <c r="C25" i="5"/>
  <c r="L25" i="5"/>
  <c r="L26" i="5"/>
  <c r="M25" i="5"/>
  <c r="J25" i="5"/>
  <c r="G27" i="6"/>
  <c r="F27" i="6"/>
  <c r="C27" i="6"/>
  <c r="E27" i="6" s="1"/>
  <c r="G10" i="6"/>
  <c r="F10" i="6"/>
  <c r="B10" i="6"/>
  <c r="L10" i="6" s="1"/>
  <c r="G26" i="6"/>
  <c r="F26" i="6"/>
  <c r="B26" i="6"/>
  <c r="L26" i="6" s="1"/>
  <c r="E17" i="6"/>
  <c r="L11" i="6"/>
  <c r="N27" i="6"/>
  <c r="M27" i="6"/>
  <c r="L27" i="6"/>
  <c r="J10" i="6"/>
  <c r="N10" i="6"/>
  <c r="N26" i="6"/>
  <c r="I26" i="6"/>
  <c r="M17" i="6"/>
  <c r="L17" i="6"/>
  <c r="M21" i="6"/>
  <c r="L24" i="5"/>
  <c r="B22" i="5"/>
  <c r="E19" i="5"/>
  <c r="L32" i="5"/>
  <c r="L11" i="5"/>
  <c r="L20" i="5"/>
  <c r="G13" i="5"/>
  <c r="F13" i="5"/>
  <c r="C13" i="5"/>
  <c r="E13" i="5" s="1"/>
  <c r="L12" i="5"/>
  <c r="B7" i="5"/>
  <c r="L7" i="5" s="1"/>
  <c r="E34" i="5"/>
  <c r="K22" i="5"/>
  <c r="M19" i="5"/>
  <c r="L19" i="5"/>
  <c r="K11" i="5"/>
  <c r="M11" i="5"/>
  <c r="M24" i="5"/>
  <c r="N13" i="5"/>
  <c r="M13" i="5"/>
  <c r="L13" i="5"/>
  <c r="M20" i="5"/>
  <c r="K7" i="5"/>
  <c r="M7" i="5"/>
  <c r="M34" i="5"/>
  <c r="L34" i="5"/>
  <c r="G13" i="4"/>
  <c r="F13" i="4"/>
  <c r="B13" i="4"/>
  <c r="L13" i="4" s="1"/>
  <c r="G17" i="4"/>
  <c r="F17" i="4"/>
  <c r="C17" i="4"/>
  <c r="E17" i="4" s="1"/>
  <c r="L14" i="4"/>
  <c r="G36" i="4"/>
  <c r="F36" i="4"/>
  <c r="C36" i="4"/>
  <c r="E26" i="4"/>
  <c r="D30" i="4"/>
  <c r="D16" i="4"/>
  <c r="E16" i="4" s="1"/>
  <c r="I13" i="4"/>
  <c r="M13" i="4"/>
  <c r="M14" i="4"/>
  <c r="N17" i="4"/>
  <c r="J17" i="4"/>
  <c r="M17" i="4"/>
  <c r="L17" i="4"/>
  <c r="N36" i="4"/>
  <c r="M26" i="4"/>
  <c r="L26" i="4"/>
  <c r="I16" i="4"/>
  <c r="L16" i="4"/>
  <c r="J30" i="4"/>
  <c r="E14" i="3"/>
  <c r="L24" i="3"/>
  <c r="K3" i="3"/>
  <c r="M14" i="3"/>
  <c r="G20" i="2"/>
  <c r="F20" i="2"/>
  <c r="C20" i="2"/>
  <c r="L6" i="2"/>
  <c r="L4" i="2"/>
  <c r="E16" i="2"/>
  <c r="E17" i="2"/>
  <c r="B20" i="2"/>
  <c r="L20" i="2" s="1"/>
  <c r="L18" i="2"/>
  <c r="M4" i="2"/>
  <c r="I17" i="2"/>
  <c r="M17" i="2"/>
  <c r="L17" i="2"/>
  <c r="K20" i="2"/>
  <c r="N20" i="2"/>
  <c r="M20" i="2"/>
  <c r="M6" i="2"/>
  <c r="L23" i="6"/>
  <c r="G32" i="6"/>
  <c r="F32" i="6"/>
  <c r="C32" i="6"/>
  <c r="G19" i="6"/>
  <c r="F19" i="6"/>
  <c r="B19" i="6"/>
  <c r="C10" i="6"/>
  <c r="B32" i="6"/>
  <c r="L32" i="6" s="1"/>
  <c r="B4" i="6"/>
  <c r="L4" i="6" s="1"/>
  <c r="C19" i="6"/>
  <c r="M23" i="6"/>
  <c r="J12" i="6"/>
  <c r="M11" i="6"/>
  <c r="N32" i="6"/>
  <c r="M32" i="6"/>
  <c r="J30" i="6"/>
  <c r="M30" i="6"/>
  <c r="M10" i="6"/>
  <c r="I19" i="6"/>
  <c r="N19" i="6"/>
  <c r="M19" i="6"/>
  <c r="M4" i="6"/>
  <c r="L31" i="5"/>
  <c r="G23" i="5"/>
  <c r="F23" i="5"/>
  <c r="C23" i="5"/>
  <c r="E40" i="5"/>
  <c r="B23" i="5"/>
  <c r="L23" i="5" s="1"/>
  <c r="L29" i="5"/>
  <c r="L9" i="5"/>
  <c r="M39" i="5"/>
  <c r="E41" i="5"/>
  <c r="H41" i="5"/>
  <c r="L41" i="5"/>
  <c r="M41" i="5"/>
  <c r="M29" i="5"/>
  <c r="M26" i="5"/>
  <c r="M40" i="5"/>
  <c r="L40" i="5"/>
  <c r="N23" i="5"/>
  <c r="M23" i="5"/>
  <c r="K12" i="5"/>
  <c r="M9" i="5"/>
  <c r="I31" i="5"/>
  <c r="M31" i="5"/>
  <c r="M22" i="5"/>
  <c r="C30" i="4"/>
  <c r="G4" i="4"/>
  <c r="F4" i="4"/>
  <c r="C4" i="4"/>
  <c r="B36" i="4"/>
  <c r="D4" i="4"/>
  <c r="D5" i="4"/>
  <c r="K36" i="4"/>
  <c r="I5" i="4"/>
  <c r="N4" i="4"/>
  <c r="E5" i="3"/>
  <c r="I5" i="3"/>
  <c r="M5" i="3"/>
  <c r="M23" i="3"/>
  <c r="M7" i="3"/>
  <c r="H8" i="6"/>
  <c r="L8" i="6"/>
  <c r="C26" i="6"/>
  <c r="G38" i="5"/>
  <c r="F38" i="5"/>
  <c r="B38" i="5"/>
  <c r="L38" i="5" s="1"/>
  <c r="N38" i="5"/>
  <c r="I38" i="5"/>
  <c r="J12" i="5"/>
  <c r="E9" i="3"/>
  <c r="L3" i="3"/>
  <c r="I29" i="3"/>
  <c r="J6" i="3"/>
  <c r="G9" i="2"/>
  <c r="F9" i="2"/>
  <c r="B9" i="2"/>
  <c r="L9" i="2" s="1"/>
  <c r="G24" i="2"/>
  <c r="F24" i="2"/>
  <c r="C24" i="2"/>
  <c r="G11" i="2"/>
  <c r="F11" i="2"/>
  <c r="C11" i="2"/>
  <c r="B24" i="2"/>
  <c r="L24" i="2" s="1"/>
  <c r="C19" i="2"/>
  <c r="G13" i="2"/>
  <c r="F13" i="2"/>
  <c r="C13" i="2"/>
  <c r="G14" i="2"/>
  <c r="F14" i="2"/>
  <c r="C14" i="2"/>
  <c r="E14" i="2" s="1"/>
  <c r="L10" i="2"/>
  <c r="L19" i="2"/>
  <c r="B11" i="2"/>
  <c r="B13" i="2"/>
  <c r="L13" i="2" s="1"/>
  <c r="N24" i="2"/>
  <c r="N14" i="2"/>
  <c r="N13" i="2"/>
  <c r="N11" i="2"/>
  <c r="N9" i="2"/>
  <c r="J24" i="2"/>
  <c r="K19" i="2"/>
  <c r="K13" i="2"/>
  <c r="J10" i="2"/>
  <c r="I9" i="2"/>
  <c r="M95" i="2"/>
  <c r="O95" i="2" s="1"/>
  <c r="H95" i="2"/>
  <c r="E95" i="2"/>
  <c r="M94" i="2"/>
  <c r="O94" i="2" s="1"/>
  <c r="H94" i="2"/>
  <c r="E94" i="2"/>
  <c r="M93" i="2"/>
  <c r="O93" i="2" s="1"/>
  <c r="H93" i="2"/>
  <c r="E93" i="2"/>
  <c r="M92" i="2"/>
  <c r="O92" i="2" s="1"/>
  <c r="H92" i="2"/>
  <c r="E92" i="2"/>
  <c r="M91" i="2"/>
  <c r="O91" i="2" s="1"/>
  <c r="H91" i="2"/>
  <c r="E91" i="2"/>
  <c r="M90" i="2"/>
  <c r="O90" i="2" s="1"/>
  <c r="H90" i="2"/>
  <c r="E90" i="2"/>
  <c r="M89" i="2"/>
  <c r="O89" i="2" s="1"/>
  <c r="H89" i="2"/>
  <c r="E89" i="2"/>
  <c r="M88" i="2"/>
  <c r="O88" i="2" s="1"/>
  <c r="H88" i="2"/>
  <c r="E88" i="2"/>
  <c r="M87" i="2"/>
  <c r="O87" i="2" s="1"/>
  <c r="H87" i="2"/>
  <c r="E87" i="2"/>
  <c r="M86" i="2"/>
  <c r="O86" i="2" s="1"/>
  <c r="H86" i="2"/>
  <c r="E86" i="2"/>
  <c r="M85" i="2"/>
  <c r="O85" i="2" s="1"/>
  <c r="H85" i="2"/>
  <c r="E85" i="2"/>
  <c r="M84" i="2"/>
  <c r="O84" i="2" s="1"/>
  <c r="H84" i="2"/>
  <c r="E84" i="2"/>
  <c r="M83" i="2"/>
  <c r="O83" i="2" s="1"/>
  <c r="H83" i="2"/>
  <c r="E83" i="2"/>
  <c r="M82" i="2"/>
  <c r="O82" i="2" s="1"/>
  <c r="H82" i="2"/>
  <c r="E82" i="2"/>
  <c r="M81" i="2"/>
  <c r="O81" i="2" s="1"/>
  <c r="H81" i="2"/>
  <c r="E81" i="2"/>
  <c r="M80" i="2"/>
  <c r="O80" i="2" s="1"/>
  <c r="H80" i="2"/>
  <c r="E80" i="2"/>
  <c r="M79" i="2"/>
  <c r="O79" i="2" s="1"/>
  <c r="H79" i="2"/>
  <c r="E79" i="2"/>
  <c r="M78" i="2"/>
  <c r="O78" i="2" s="1"/>
  <c r="H78" i="2"/>
  <c r="E78" i="2"/>
  <c r="M77" i="2"/>
  <c r="O77" i="2" s="1"/>
  <c r="H77" i="2"/>
  <c r="E77" i="2"/>
  <c r="M76" i="2"/>
  <c r="O76" i="2" s="1"/>
  <c r="H76" i="2"/>
  <c r="E76" i="2"/>
  <c r="M75" i="2"/>
  <c r="O75" i="2" s="1"/>
  <c r="H75" i="2"/>
  <c r="E75" i="2"/>
  <c r="M74" i="2"/>
  <c r="O74" i="2" s="1"/>
  <c r="H74" i="2"/>
  <c r="E74" i="2"/>
  <c r="M73" i="2"/>
  <c r="O73" i="2" s="1"/>
  <c r="H73" i="2"/>
  <c r="E73" i="2"/>
  <c r="M72" i="2"/>
  <c r="L72" i="2"/>
  <c r="H72" i="2"/>
  <c r="E72" i="2"/>
  <c r="M71" i="2"/>
  <c r="L71" i="2"/>
  <c r="H71" i="2"/>
  <c r="E71" i="2"/>
  <c r="M70" i="2"/>
  <c r="L70" i="2"/>
  <c r="H70" i="2"/>
  <c r="E70" i="2"/>
  <c r="M69" i="2"/>
  <c r="L69" i="2"/>
  <c r="H69" i="2"/>
  <c r="E69" i="2"/>
  <c r="M68" i="2"/>
  <c r="L68" i="2"/>
  <c r="H68" i="2"/>
  <c r="E68" i="2"/>
  <c r="M67" i="2"/>
  <c r="L67" i="2"/>
  <c r="H67" i="2"/>
  <c r="E67" i="2"/>
  <c r="M66" i="2"/>
  <c r="L66" i="2"/>
  <c r="H66" i="2"/>
  <c r="E66" i="2"/>
  <c r="M65" i="2"/>
  <c r="L65" i="2"/>
  <c r="H65" i="2"/>
  <c r="E65" i="2"/>
  <c r="M64" i="2"/>
  <c r="L64" i="2"/>
  <c r="H64" i="2"/>
  <c r="E64" i="2"/>
  <c r="M63" i="2"/>
  <c r="L63" i="2"/>
  <c r="H63" i="2"/>
  <c r="E63" i="2"/>
  <c r="M62" i="2"/>
  <c r="L62" i="2"/>
  <c r="H62" i="2"/>
  <c r="E62" i="2"/>
  <c r="M61" i="2"/>
  <c r="L61" i="2"/>
  <c r="H61" i="2"/>
  <c r="E61" i="2"/>
  <c r="M60" i="2"/>
  <c r="L60" i="2"/>
  <c r="H60" i="2"/>
  <c r="E60" i="2"/>
  <c r="M59" i="2"/>
  <c r="L59" i="2"/>
  <c r="H59" i="2"/>
  <c r="E59" i="2"/>
  <c r="M58" i="2"/>
  <c r="L58" i="2"/>
  <c r="H58" i="2"/>
  <c r="E58" i="2"/>
  <c r="M57" i="2"/>
  <c r="L57" i="2"/>
  <c r="H57" i="2"/>
  <c r="E57" i="2"/>
  <c r="M56" i="2"/>
  <c r="L56" i="2"/>
  <c r="H56" i="2"/>
  <c r="E56" i="2"/>
  <c r="M55" i="2"/>
  <c r="L55" i="2"/>
  <c r="H55" i="2"/>
  <c r="E55" i="2"/>
  <c r="M54" i="2"/>
  <c r="L54" i="2"/>
  <c r="H54" i="2"/>
  <c r="E54" i="2"/>
  <c r="M53" i="2"/>
  <c r="L53" i="2"/>
  <c r="H53" i="2"/>
  <c r="E53" i="2"/>
  <c r="M52" i="2"/>
  <c r="L52" i="2"/>
  <c r="H52" i="2"/>
  <c r="E52" i="2"/>
  <c r="M51" i="2"/>
  <c r="L51" i="2"/>
  <c r="H51" i="2"/>
  <c r="E51" i="2"/>
  <c r="M50" i="2"/>
  <c r="L50" i="2"/>
  <c r="H50" i="2"/>
  <c r="E50" i="2"/>
  <c r="M49" i="2"/>
  <c r="L49" i="2"/>
  <c r="H49" i="2"/>
  <c r="E49" i="2"/>
  <c r="M48" i="2"/>
  <c r="L48" i="2"/>
  <c r="H48" i="2"/>
  <c r="E48" i="2"/>
  <c r="M47" i="2"/>
  <c r="L47" i="2"/>
  <c r="H47" i="2"/>
  <c r="E47" i="2"/>
  <c r="M46" i="2"/>
  <c r="L46" i="2"/>
  <c r="H46" i="2"/>
  <c r="E46" i="2"/>
  <c r="M45" i="2"/>
  <c r="L45" i="2"/>
  <c r="H45" i="2"/>
  <c r="E45" i="2"/>
  <c r="M44" i="2"/>
  <c r="L44" i="2"/>
  <c r="H44" i="2"/>
  <c r="E44" i="2"/>
  <c r="M43" i="2"/>
  <c r="L43" i="2"/>
  <c r="H43" i="2"/>
  <c r="E43" i="2"/>
  <c r="M42" i="2"/>
  <c r="L42" i="2"/>
  <c r="H42" i="2"/>
  <c r="E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L36" i="2"/>
  <c r="O36" i="2" s="1"/>
  <c r="H36" i="2"/>
  <c r="E36" i="2"/>
  <c r="M35" i="2"/>
  <c r="L35" i="2"/>
  <c r="H35" i="2"/>
  <c r="E35" i="2"/>
  <c r="M34" i="2"/>
  <c r="L34" i="2"/>
  <c r="H34" i="2"/>
  <c r="E34" i="2"/>
  <c r="M33" i="2"/>
  <c r="L33" i="2"/>
  <c r="H33" i="2"/>
  <c r="E33" i="2"/>
  <c r="M32" i="2"/>
  <c r="L32" i="2"/>
  <c r="H32" i="2"/>
  <c r="E32" i="2"/>
  <c r="M31" i="2"/>
  <c r="L31" i="2"/>
  <c r="H31" i="2"/>
  <c r="E31" i="2"/>
  <c r="M30" i="2"/>
  <c r="L30" i="2"/>
  <c r="H30" i="2"/>
  <c r="E30" i="2"/>
  <c r="M29" i="2"/>
  <c r="L29" i="2"/>
  <c r="H29" i="2"/>
  <c r="E29" i="2"/>
  <c r="M24" i="2"/>
  <c r="M19" i="2"/>
  <c r="M18" i="2"/>
  <c r="M16" i="2"/>
  <c r="L16" i="2"/>
  <c r="M14" i="2"/>
  <c r="L14" i="2"/>
  <c r="M13" i="2"/>
  <c r="M11" i="2"/>
  <c r="M10" i="2"/>
  <c r="M9" i="2"/>
  <c r="M79" i="10"/>
  <c r="O79" i="10" s="1"/>
  <c r="H79" i="10"/>
  <c r="E79" i="10"/>
  <c r="M78" i="10"/>
  <c r="O78" i="10" s="1"/>
  <c r="H78" i="10"/>
  <c r="E78" i="10"/>
  <c r="O77" i="10"/>
  <c r="M77" i="10"/>
  <c r="H77" i="10"/>
  <c r="E77" i="10"/>
  <c r="M76" i="10"/>
  <c r="O76" i="10" s="1"/>
  <c r="H76" i="10"/>
  <c r="E76" i="10"/>
  <c r="O75" i="10"/>
  <c r="M75" i="10"/>
  <c r="H75" i="10"/>
  <c r="E75" i="10"/>
  <c r="M74" i="10"/>
  <c r="O74" i="10" s="1"/>
  <c r="H74" i="10"/>
  <c r="E74" i="10"/>
  <c r="O73" i="10"/>
  <c r="M73" i="10"/>
  <c r="H73" i="10"/>
  <c r="E73" i="10"/>
  <c r="M72" i="10"/>
  <c r="O72" i="10" s="1"/>
  <c r="H72" i="10"/>
  <c r="E72" i="10"/>
  <c r="O71" i="10"/>
  <c r="M71" i="10"/>
  <c r="H71" i="10"/>
  <c r="E71" i="10"/>
  <c r="M70" i="10"/>
  <c r="O70" i="10" s="1"/>
  <c r="H70" i="10"/>
  <c r="E70" i="10"/>
  <c r="O69" i="10"/>
  <c r="M69" i="10"/>
  <c r="H69" i="10"/>
  <c r="E69" i="10"/>
  <c r="M68" i="10"/>
  <c r="O68" i="10" s="1"/>
  <c r="H68" i="10"/>
  <c r="E68" i="10"/>
  <c r="O67" i="10"/>
  <c r="M67" i="10"/>
  <c r="H67" i="10"/>
  <c r="E67" i="10"/>
  <c r="M66" i="10"/>
  <c r="O66" i="10" s="1"/>
  <c r="H66" i="10"/>
  <c r="E66" i="10"/>
  <c r="O65" i="10"/>
  <c r="M65" i="10"/>
  <c r="H65" i="10"/>
  <c r="E65" i="10"/>
  <c r="M64" i="10"/>
  <c r="O64" i="10" s="1"/>
  <c r="H64" i="10"/>
  <c r="E64" i="10"/>
  <c r="O63" i="10"/>
  <c r="M63" i="10"/>
  <c r="H63" i="10"/>
  <c r="E63" i="10"/>
  <c r="M62" i="10"/>
  <c r="O62" i="10" s="1"/>
  <c r="H62" i="10"/>
  <c r="E62" i="10"/>
  <c r="O61" i="10"/>
  <c r="M61" i="10"/>
  <c r="H61" i="10"/>
  <c r="E61" i="10"/>
  <c r="M60" i="10"/>
  <c r="O60" i="10" s="1"/>
  <c r="H60" i="10"/>
  <c r="E60" i="10"/>
  <c r="O59" i="10"/>
  <c r="M59" i="10"/>
  <c r="H59" i="10"/>
  <c r="E59" i="10"/>
  <c r="M58" i="10"/>
  <c r="O58" i="10" s="1"/>
  <c r="H58" i="10"/>
  <c r="E58" i="10"/>
  <c r="O57" i="10"/>
  <c r="M57" i="10"/>
  <c r="H57" i="10"/>
  <c r="E57" i="10"/>
  <c r="M56" i="10"/>
  <c r="L56" i="10"/>
  <c r="O56" i="10" s="1"/>
  <c r="H56" i="10"/>
  <c r="E56" i="10"/>
  <c r="O55" i="10"/>
  <c r="M55" i="10"/>
  <c r="L55" i="10"/>
  <c r="H55" i="10"/>
  <c r="E55" i="10"/>
  <c r="M54" i="10"/>
  <c r="L54" i="10"/>
  <c r="O54" i="10" s="1"/>
  <c r="H54" i="10"/>
  <c r="E54" i="10"/>
  <c r="M53" i="10"/>
  <c r="L53" i="10"/>
  <c r="O53" i="10" s="1"/>
  <c r="H53" i="10"/>
  <c r="E53" i="10"/>
  <c r="O52" i="10"/>
  <c r="M52" i="10"/>
  <c r="L52" i="10"/>
  <c r="H52" i="10"/>
  <c r="E52" i="10"/>
  <c r="M51" i="10"/>
  <c r="L51" i="10"/>
  <c r="O51" i="10" s="1"/>
  <c r="H51" i="10"/>
  <c r="E51" i="10"/>
  <c r="M50" i="10"/>
  <c r="L50" i="10"/>
  <c r="O50" i="10" s="1"/>
  <c r="H50" i="10"/>
  <c r="E50" i="10"/>
  <c r="O49" i="10"/>
  <c r="M49" i="10"/>
  <c r="L49" i="10"/>
  <c r="H49" i="10"/>
  <c r="E49" i="10"/>
  <c r="M48" i="10"/>
  <c r="O48" i="10" s="1"/>
  <c r="L48" i="10"/>
  <c r="H48" i="10"/>
  <c r="E48" i="10"/>
  <c r="O47" i="10"/>
  <c r="M47" i="10"/>
  <c r="L47" i="10"/>
  <c r="H47" i="10"/>
  <c r="E47" i="10"/>
  <c r="M46" i="10"/>
  <c r="L46" i="10"/>
  <c r="O46" i="10" s="1"/>
  <c r="H46" i="10"/>
  <c r="E46" i="10"/>
  <c r="M45" i="10"/>
  <c r="L45" i="10"/>
  <c r="O45" i="10" s="1"/>
  <c r="H45" i="10"/>
  <c r="E45" i="10"/>
  <c r="O44" i="10"/>
  <c r="M44" i="10"/>
  <c r="L44" i="10"/>
  <c r="H44" i="10"/>
  <c r="E44" i="10"/>
  <c r="M43" i="10"/>
  <c r="L43" i="10"/>
  <c r="O43" i="10" s="1"/>
  <c r="H43" i="10"/>
  <c r="E43" i="10"/>
  <c r="M42" i="10"/>
  <c r="L42" i="10"/>
  <c r="O42" i="10" s="1"/>
  <c r="H42" i="10"/>
  <c r="E42" i="10"/>
  <c r="O41" i="10"/>
  <c r="M41" i="10"/>
  <c r="L41" i="10"/>
  <c r="H41" i="10"/>
  <c r="E41" i="10"/>
  <c r="M40" i="10"/>
  <c r="O40" i="10" s="1"/>
  <c r="L40" i="10"/>
  <c r="H40" i="10"/>
  <c r="E40" i="10"/>
  <c r="O39" i="10"/>
  <c r="M39" i="10"/>
  <c r="L39" i="10"/>
  <c r="H39" i="10"/>
  <c r="E39" i="10"/>
  <c r="M38" i="10"/>
  <c r="L38" i="10"/>
  <c r="O38" i="10" s="1"/>
  <c r="H38" i="10"/>
  <c r="E38" i="10"/>
  <c r="M37" i="10"/>
  <c r="L37" i="10"/>
  <c r="O37" i="10" s="1"/>
  <c r="H37" i="10"/>
  <c r="E37" i="10"/>
  <c r="O36" i="10"/>
  <c r="M36" i="10"/>
  <c r="L36" i="10"/>
  <c r="H36" i="10"/>
  <c r="E36" i="10"/>
  <c r="M35" i="10"/>
  <c r="L35" i="10"/>
  <c r="O35" i="10" s="1"/>
  <c r="H35" i="10"/>
  <c r="E35" i="10"/>
  <c r="M34" i="10"/>
  <c r="L34" i="10"/>
  <c r="O34" i="10" s="1"/>
  <c r="H34" i="10"/>
  <c r="E34" i="10"/>
  <c r="O33" i="10"/>
  <c r="M33" i="10"/>
  <c r="L33" i="10"/>
  <c r="H33" i="10"/>
  <c r="E33" i="10"/>
  <c r="M32" i="10"/>
  <c r="O32" i="10" s="1"/>
  <c r="L32" i="10"/>
  <c r="H32" i="10"/>
  <c r="E32" i="10"/>
  <c r="O31" i="10"/>
  <c r="M31" i="10"/>
  <c r="L31" i="10"/>
  <c r="H31" i="10"/>
  <c r="E31" i="10"/>
  <c r="M30" i="10"/>
  <c r="L30" i="10"/>
  <c r="O30" i="10" s="1"/>
  <c r="H30" i="10"/>
  <c r="E30" i="10"/>
  <c r="M29" i="10"/>
  <c r="L29" i="10"/>
  <c r="O29" i="10" s="1"/>
  <c r="H29" i="10"/>
  <c r="E29" i="10"/>
  <c r="O28" i="10"/>
  <c r="M28" i="10"/>
  <c r="L28" i="10"/>
  <c r="H28" i="10"/>
  <c r="E28" i="10"/>
  <c r="M27" i="10"/>
  <c r="L27" i="10"/>
  <c r="O27" i="10" s="1"/>
  <c r="H27" i="10"/>
  <c r="E27" i="10"/>
  <c r="M26" i="10"/>
  <c r="L26" i="10"/>
  <c r="O26" i="10" s="1"/>
  <c r="H26" i="10"/>
  <c r="E26" i="10"/>
  <c r="O25" i="10"/>
  <c r="M25" i="10"/>
  <c r="L25" i="10"/>
  <c r="H25" i="10"/>
  <c r="E25" i="10"/>
  <c r="M24" i="10"/>
  <c r="L24" i="10"/>
  <c r="O24" i="10" s="1"/>
  <c r="H24" i="10"/>
  <c r="E24" i="10"/>
  <c r="O23" i="10"/>
  <c r="M23" i="10"/>
  <c r="L23" i="10"/>
  <c r="H23" i="10"/>
  <c r="E23" i="10"/>
  <c r="M22" i="10"/>
  <c r="L22" i="10"/>
  <c r="O22" i="10" s="1"/>
  <c r="H22" i="10"/>
  <c r="E22" i="10"/>
  <c r="M21" i="10"/>
  <c r="L21" i="10"/>
  <c r="O21" i="10" s="1"/>
  <c r="H21" i="10"/>
  <c r="E21" i="10"/>
  <c r="O20" i="10"/>
  <c r="L20" i="10"/>
  <c r="H20" i="10"/>
  <c r="E20" i="10"/>
  <c r="M19" i="10"/>
  <c r="O19" i="10" s="1"/>
  <c r="L19" i="10"/>
  <c r="H19" i="10"/>
  <c r="E19" i="10"/>
  <c r="O18" i="10"/>
  <c r="M18" i="10"/>
  <c r="L18" i="10"/>
  <c r="H18" i="10"/>
  <c r="E18" i="10"/>
  <c r="M17" i="10"/>
  <c r="L17" i="10"/>
  <c r="O17" i="10" s="1"/>
  <c r="H17" i="10"/>
  <c r="E17" i="10"/>
  <c r="M16" i="10"/>
  <c r="L16" i="10"/>
  <c r="O16" i="10" s="1"/>
  <c r="H16" i="10"/>
  <c r="E16" i="10"/>
  <c r="O15" i="10"/>
  <c r="M15" i="10"/>
  <c r="L15" i="10"/>
  <c r="H15" i="10"/>
  <c r="E15" i="10"/>
  <c r="M14" i="10"/>
  <c r="L14" i="10"/>
  <c r="O14" i="10" s="1"/>
  <c r="H14" i="10"/>
  <c r="E14" i="10"/>
  <c r="M13" i="10"/>
  <c r="L13" i="10"/>
  <c r="O13" i="10" s="1"/>
  <c r="H13" i="10"/>
  <c r="E13" i="10"/>
  <c r="O12" i="10"/>
  <c r="M12" i="10"/>
  <c r="L12" i="10"/>
  <c r="H12" i="10"/>
  <c r="E12" i="10"/>
  <c r="M11" i="10"/>
  <c r="O11" i="10" s="1"/>
  <c r="L11" i="10"/>
  <c r="H11" i="10"/>
  <c r="E11" i="10"/>
  <c r="O10" i="10"/>
  <c r="M10" i="10"/>
  <c r="L10" i="10"/>
  <c r="H10" i="10"/>
  <c r="E10" i="10"/>
  <c r="M9" i="10"/>
  <c r="L9" i="10"/>
  <c r="O9" i="10" s="1"/>
  <c r="H9" i="10"/>
  <c r="E9" i="10"/>
  <c r="M8" i="10"/>
  <c r="L8" i="10"/>
  <c r="O8" i="10" s="1"/>
  <c r="H8" i="10"/>
  <c r="E8" i="10"/>
  <c r="O7" i="10"/>
  <c r="M7" i="10"/>
  <c r="L7" i="10"/>
  <c r="H7" i="10"/>
  <c r="E7" i="10"/>
  <c r="M6" i="10"/>
  <c r="L6" i="10"/>
  <c r="O6" i="10" s="1"/>
  <c r="H6" i="10"/>
  <c r="E6" i="10"/>
  <c r="M5" i="10"/>
  <c r="L5" i="10"/>
  <c r="O5" i="10" s="1"/>
  <c r="H5" i="10"/>
  <c r="E5" i="10"/>
  <c r="O4" i="10"/>
  <c r="M4" i="10"/>
  <c r="H4" i="10"/>
  <c r="E4" i="10"/>
  <c r="M3" i="10"/>
  <c r="L3" i="10"/>
  <c r="O3" i="10" s="1"/>
  <c r="H3" i="10"/>
  <c r="E3" i="10"/>
  <c r="M82" i="9"/>
  <c r="O82" i="9" s="1"/>
  <c r="H82" i="9"/>
  <c r="E82" i="9"/>
  <c r="M81" i="9"/>
  <c r="O81" i="9" s="1"/>
  <c r="H81" i="9"/>
  <c r="E81" i="9"/>
  <c r="M80" i="9"/>
  <c r="O80" i="9" s="1"/>
  <c r="H80" i="9"/>
  <c r="E80" i="9"/>
  <c r="M79" i="9"/>
  <c r="O79" i="9" s="1"/>
  <c r="H79" i="9"/>
  <c r="E79" i="9"/>
  <c r="M78" i="9"/>
  <c r="O78" i="9" s="1"/>
  <c r="H78" i="9"/>
  <c r="E78" i="9"/>
  <c r="M77" i="9"/>
  <c r="O77" i="9" s="1"/>
  <c r="H77" i="9"/>
  <c r="E77" i="9"/>
  <c r="M76" i="9"/>
  <c r="O76" i="9" s="1"/>
  <c r="H76" i="9"/>
  <c r="E76" i="9"/>
  <c r="M75" i="9"/>
  <c r="O75" i="9" s="1"/>
  <c r="H75" i="9"/>
  <c r="E75" i="9"/>
  <c r="M74" i="9"/>
  <c r="O74" i="9" s="1"/>
  <c r="H74" i="9"/>
  <c r="E74" i="9"/>
  <c r="M73" i="9"/>
  <c r="O73" i="9" s="1"/>
  <c r="H73" i="9"/>
  <c r="E73" i="9"/>
  <c r="M72" i="9"/>
  <c r="O72" i="9" s="1"/>
  <c r="H72" i="9"/>
  <c r="E72" i="9"/>
  <c r="M71" i="9"/>
  <c r="O71" i="9" s="1"/>
  <c r="H71" i="9"/>
  <c r="E71" i="9"/>
  <c r="M70" i="9"/>
  <c r="O70" i="9" s="1"/>
  <c r="H70" i="9"/>
  <c r="E70" i="9"/>
  <c r="M69" i="9"/>
  <c r="O69" i="9" s="1"/>
  <c r="H69" i="9"/>
  <c r="E69" i="9"/>
  <c r="M68" i="9"/>
  <c r="O68" i="9" s="1"/>
  <c r="H68" i="9"/>
  <c r="E68" i="9"/>
  <c r="M67" i="9"/>
  <c r="O67" i="9" s="1"/>
  <c r="H67" i="9"/>
  <c r="E67" i="9"/>
  <c r="M66" i="9"/>
  <c r="O66" i="9" s="1"/>
  <c r="H66" i="9"/>
  <c r="E66" i="9"/>
  <c r="M65" i="9"/>
  <c r="O65" i="9" s="1"/>
  <c r="H65" i="9"/>
  <c r="E65" i="9"/>
  <c r="M64" i="9"/>
  <c r="O64" i="9" s="1"/>
  <c r="H64" i="9"/>
  <c r="E64" i="9"/>
  <c r="M63" i="9"/>
  <c r="O63" i="9" s="1"/>
  <c r="H63" i="9"/>
  <c r="E63" i="9"/>
  <c r="M62" i="9"/>
  <c r="O62" i="9" s="1"/>
  <c r="H62" i="9"/>
  <c r="E62" i="9"/>
  <c r="M61" i="9"/>
  <c r="O61" i="9" s="1"/>
  <c r="H61" i="9"/>
  <c r="E61" i="9"/>
  <c r="M60" i="9"/>
  <c r="O60" i="9" s="1"/>
  <c r="H60" i="9"/>
  <c r="E60" i="9"/>
  <c r="M59" i="9"/>
  <c r="O59" i="9" s="1"/>
  <c r="L59" i="9"/>
  <c r="H59" i="9"/>
  <c r="E59" i="9"/>
  <c r="M58" i="9"/>
  <c r="L58" i="9"/>
  <c r="O58" i="9" s="1"/>
  <c r="H58" i="9"/>
  <c r="E58" i="9"/>
  <c r="M57" i="9"/>
  <c r="L57" i="9"/>
  <c r="H57" i="9"/>
  <c r="E57" i="9"/>
  <c r="M56" i="9"/>
  <c r="L56" i="9"/>
  <c r="H56" i="9"/>
  <c r="E56" i="9"/>
  <c r="M55" i="9"/>
  <c r="L55" i="9"/>
  <c r="H55" i="9"/>
  <c r="E55" i="9"/>
  <c r="M54" i="9"/>
  <c r="L54" i="9"/>
  <c r="H54" i="9"/>
  <c r="E54" i="9"/>
  <c r="M53" i="9"/>
  <c r="L53" i="9"/>
  <c r="O53" i="9" s="1"/>
  <c r="H53" i="9"/>
  <c r="E53" i="9"/>
  <c r="M52" i="9"/>
  <c r="L52" i="9"/>
  <c r="H52" i="9"/>
  <c r="E52" i="9"/>
  <c r="M51" i="9"/>
  <c r="L51" i="9"/>
  <c r="H51" i="9"/>
  <c r="E51" i="9"/>
  <c r="M50" i="9"/>
  <c r="O50" i="9" s="1"/>
  <c r="L50" i="9"/>
  <c r="H50" i="9"/>
  <c r="E50" i="9"/>
  <c r="M49" i="9"/>
  <c r="L49" i="9"/>
  <c r="H49" i="9"/>
  <c r="E49" i="9"/>
  <c r="M48" i="9"/>
  <c r="L48" i="9"/>
  <c r="H48" i="9"/>
  <c r="E48" i="9"/>
  <c r="M47" i="9"/>
  <c r="L47" i="9"/>
  <c r="H47" i="9"/>
  <c r="E47" i="9"/>
  <c r="M46" i="9"/>
  <c r="L46" i="9"/>
  <c r="H46" i="9"/>
  <c r="E46" i="9"/>
  <c r="M45" i="9"/>
  <c r="L45" i="9"/>
  <c r="O45" i="9" s="1"/>
  <c r="H45" i="9"/>
  <c r="E45" i="9"/>
  <c r="M44" i="9"/>
  <c r="L44" i="9"/>
  <c r="H44" i="9"/>
  <c r="E44" i="9"/>
  <c r="M43" i="9"/>
  <c r="L43" i="9"/>
  <c r="H43" i="9"/>
  <c r="E43" i="9"/>
  <c r="M42" i="9"/>
  <c r="L42" i="9"/>
  <c r="H42" i="9"/>
  <c r="E42" i="9"/>
  <c r="M41" i="9"/>
  <c r="L41" i="9"/>
  <c r="O41" i="9" s="1"/>
  <c r="H41" i="9"/>
  <c r="E41" i="9"/>
  <c r="M40" i="9"/>
  <c r="L40" i="9"/>
  <c r="H40" i="9"/>
  <c r="E40" i="9"/>
  <c r="M39" i="9"/>
  <c r="L39" i="9"/>
  <c r="H39" i="9"/>
  <c r="E39" i="9"/>
  <c r="M38" i="9"/>
  <c r="L38" i="9"/>
  <c r="H38" i="9"/>
  <c r="E38" i="9"/>
  <c r="M37" i="9"/>
  <c r="L37" i="9"/>
  <c r="O37" i="9" s="1"/>
  <c r="H37" i="9"/>
  <c r="E37" i="9"/>
  <c r="M36" i="9"/>
  <c r="L36" i="9"/>
  <c r="H36" i="9"/>
  <c r="E36" i="9"/>
  <c r="M35" i="9"/>
  <c r="L35" i="9"/>
  <c r="H35" i="9"/>
  <c r="E35" i="9"/>
  <c r="M34" i="9"/>
  <c r="L34" i="9"/>
  <c r="H34" i="9"/>
  <c r="E34" i="9"/>
  <c r="M33" i="9"/>
  <c r="L33" i="9"/>
  <c r="H33" i="9"/>
  <c r="E33" i="9"/>
  <c r="M32" i="9"/>
  <c r="L32" i="9"/>
  <c r="H32" i="9"/>
  <c r="E32" i="9"/>
  <c r="M31" i="9"/>
  <c r="L31" i="9"/>
  <c r="H31" i="9"/>
  <c r="E31" i="9"/>
  <c r="M30" i="9"/>
  <c r="L30" i="9"/>
  <c r="H30" i="9"/>
  <c r="E30" i="9"/>
  <c r="M29" i="9"/>
  <c r="L29" i="9"/>
  <c r="H29" i="9"/>
  <c r="E29" i="9"/>
  <c r="M28" i="9"/>
  <c r="L28" i="9"/>
  <c r="H28" i="9"/>
  <c r="E28" i="9"/>
  <c r="M27" i="9"/>
  <c r="L27" i="9"/>
  <c r="H27" i="9"/>
  <c r="E27" i="9"/>
  <c r="M26" i="9"/>
  <c r="L26" i="9"/>
  <c r="H26" i="9"/>
  <c r="E26" i="9"/>
  <c r="M25" i="9"/>
  <c r="L25" i="9"/>
  <c r="H25" i="9"/>
  <c r="E25" i="9"/>
  <c r="M24" i="9"/>
  <c r="L24" i="9"/>
  <c r="H24" i="9"/>
  <c r="E24" i="9"/>
  <c r="L23" i="9"/>
  <c r="O23" i="9" s="1"/>
  <c r="H23" i="9"/>
  <c r="E23" i="9"/>
  <c r="M22" i="9"/>
  <c r="L22" i="9"/>
  <c r="H22" i="9"/>
  <c r="E22" i="9"/>
  <c r="M21" i="9"/>
  <c r="L21" i="9"/>
  <c r="H21" i="9"/>
  <c r="E21" i="9"/>
  <c r="M20" i="9"/>
  <c r="L20" i="9"/>
  <c r="O20" i="9" s="1"/>
  <c r="H20" i="9"/>
  <c r="E20" i="9"/>
  <c r="M19" i="9"/>
  <c r="L19" i="9"/>
  <c r="H19" i="9"/>
  <c r="E19" i="9"/>
  <c r="M18" i="9"/>
  <c r="L18" i="9"/>
  <c r="H18" i="9"/>
  <c r="E18" i="9"/>
  <c r="M17" i="9"/>
  <c r="L17" i="9"/>
  <c r="H17" i="9"/>
  <c r="E17" i="9"/>
  <c r="M16" i="9"/>
  <c r="L16" i="9"/>
  <c r="O16" i="9" s="1"/>
  <c r="H16" i="9"/>
  <c r="E16" i="9"/>
  <c r="M15" i="9"/>
  <c r="L15" i="9"/>
  <c r="H15" i="9"/>
  <c r="E15" i="9"/>
  <c r="M14" i="9"/>
  <c r="L14" i="9"/>
  <c r="H14" i="9"/>
  <c r="E14" i="9"/>
  <c r="M13" i="9"/>
  <c r="L13" i="9"/>
  <c r="H13" i="9"/>
  <c r="E13" i="9"/>
  <c r="M12" i="9"/>
  <c r="L12" i="9"/>
  <c r="H12" i="9"/>
  <c r="E12" i="9"/>
  <c r="O79" i="8"/>
  <c r="M79" i="8"/>
  <c r="H79" i="8"/>
  <c r="E79" i="8"/>
  <c r="M78" i="8"/>
  <c r="O78" i="8" s="1"/>
  <c r="H78" i="8"/>
  <c r="E78" i="8"/>
  <c r="O77" i="8"/>
  <c r="M77" i="8"/>
  <c r="H77" i="8"/>
  <c r="E77" i="8"/>
  <c r="O76" i="8"/>
  <c r="M76" i="8"/>
  <c r="H76" i="8"/>
  <c r="E76" i="8"/>
  <c r="O75" i="8"/>
  <c r="M75" i="8"/>
  <c r="H75" i="8"/>
  <c r="E75" i="8"/>
  <c r="O74" i="8"/>
  <c r="M74" i="8"/>
  <c r="H74" i="8"/>
  <c r="E74" i="8"/>
  <c r="O73" i="8"/>
  <c r="M73" i="8"/>
  <c r="H73" i="8"/>
  <c r="E73" i="8"/>
  <c r="O72" i="8"/>
  <c r="M72" i="8"/>
  <c r="H72" i="8"/>
  <c r="E72" i="8"/>
  <c r="O71" i="8"/>
  <c r="M71" i="8"/>
  <c r="H71" i="8"/>
  <c r="E71" i="8"/>
  <c r="O70" i="8"/>
  <c r="M70" i="8"/>
  <c r="H70" i="8"/>
  <c r="E70" i="8"/>
  <c r="O69" i="8"/>
  <c r="M69" i="8"/>
  <c r="H69" i="8"/>
  <c r="E69" i="8"/>
  <c r="O68" i="8"/>
  <c r="M68" i="8"/>
  <c r="H68" i="8"/>
  <c r="E68" i="8"/>
  <c r="O67" i="8"/>
  <c r="M67" i="8"/>
  <c r="H67" i="8"/>
  <c r="E67" i="8"/>
  <c r="O66" i="8"/>
  <c r="M66" i="8"/>
  <c r="H66" i="8"/>
  <c r="E66" i="8"/>
  <c r="O65" i="8"/>
  <c r="M65" i="8"/>
  <c r="H65" i="8"/>
  <c r="E65" i="8"/>
  <c r="O64" i="8"/>
  <c r="M64" i="8"/>
  <c r="H64" i="8"/>
  <c r="E64" i="8"/>
  <c r="O63" i="8"/>
  <c r="M63" i="8"/>
  <c r="H63" i="8"/>
  <c r="E63" i="8"/>
  <c r="O62" i="8"/>
  <c r="M62" i="8"/>
  <c r="H62" i="8"/>
  <c r="E62" i="8"/>
  <c r="O61" i="8"/>
  <c r="M61" i="8"/>
  <c r="H61" i="8"/>
  <c r="E61" i="8"/>
  <c r="O60" i="8"/>
  <c r="M60" i="8"/>
  <c r="H60" i="8"/>
  <c r="E60" i="8"/>
  <c r="O59" i="8"/>
  <c r="M59" i="8"/>
  <c r="H59" i="8"/>
  <c r="E59" i="8"/>
  <c r="O58" i="8"/>
  <c r="M58" i="8"/>
  <c r="H58" i="8"/>
  <c r="E58" i="8"/>
  <c r="O57" i="8"/>
  <c r="M57" i="8"/>
  <c r="H57" i="8"/>
  <c r="E57" i="8"/>
  <c r="O56" i="8"/>
  <c r="M56" i="8"/>
  <c r="L56" i="8"/>
  <c r="H56" i="8"/>
  <c r="E56" i="8"/>
  <c r="M55" i="8"/>
  <c r="L55" i="8"/>
  <c r="O55" i="8" s="1"/>
  <c r="H55" i="8"/>
  <c r="E55" i="8"/>
  <c r="M54" i="8"/>
  <c r="L54" i="8"/>
  <c r="O54" i="8" s="1"/>
  <c r="H54" i="8"/>
  <c r="E54" i="8"/>
  <c r="O53" i="8"/>
  <c r="M53" i="8"/>
  <c r="L53" i="8"/>
  <c r="H53" i="8"/>
  <c r="E53" i="8"/>
  <c r="O52" i="8"/>
  <c r="M52" i="8"/>
  <c r="L52" i="8"/>
  <c r="H52" i="8"/>
  <c r="E52" i="8"/>
  <c r="M51" i="8"/>
  <c r="L51" i="8"/>
  <c r="O51" i="8" s="1"/>
  <c r="H51" i="8"/>
  <c r="E51" i="8"/>
  <c r="M50" i="8"/>
  <c r="O50" i="8" s="1"/>
  <c r="L50" i="8"/>
  <c r="H50" i="8"/>
  <c r="E50" i="8"/>
  <c r="O49" i="8"/>
  <c r="M49" i="8"/>
  <c r="L49" i="8"/>
  <c r="H49" i="8"/>
  <c r="E49" i="8"/>
  <c r="O48" i="8"/>
  <c r="M48" i="8"/>
  <c r="L48" i="8"/>
  <c r="H48" i="8"/>
  <c r="E48" i="8"/>
  <c r="M47" i="8"/>
  <c r="L47" i="8"/>
  <c r="O47" i="8" s="1"/>
  <c r="H47" i="8"/>
  <c r="E47" i="8"/>
  <c r="M46" i="8"/>
  <c r="L46" i="8"/>
  <c r="O46" i="8" s="1"/>
  <c r="H46" i="8"/>
  <c r="E46" i="8"/>
  <c r="O45" i="8"/>
  <c r="M45" i="8"/>
  <c r="L45" i="8"/>
  <c r="H45" i="8"/>
  <c r="E45" i="8"/>
  <c r="O44" i="8"/>
  <c r="M44" i="8"/>
  <c r="L44" i="8"/>
  <c r="H44" i="8"/>
  <c r="E44" i="8"/>
  <c r="M43" i="8"/>
  <c r="L43" i="8"/>
  <c r="O43" i="8" s="1"/>
  <c r="H43" i="8"/>
  <c r="E43" i="8"/>
  <c r="M42" i="8"/>
  <c r="O42" i="8" s="1"/>
  <c r="L42" i="8"/>
  <c r="H42" i="8"/>
  <c r="E42" i="8"/>
  <c r="O41" i="8"/>
  <c r="M41" i="8"/>
  <c r="L41" i="8"/>
  <c r="H41" i="8"/>
  <c r="E41" i="8"/>
  <c r="O40" i="8"/>
  <c r="M40" i="8"/>
  <c r="L40" i="8"/>
  <c r="H40" i="8"/>
  <c r="E40" i="8"/>
  <c r="M39" i="8"/>
  <c r="L39" i="8"/>
  <c r="O39" i="8" s="1"/>
  <c r="H39" i="8"/>
  <c r="E39" i="8"/>
  <c r="M38" i="8"/>
  <c r="L38" i="8"/>
  <c r="O38" i="8" s="1"/>
  <c r="H38" i="8"/>
  <c r="E38" i="8"/>
  <c r="O37" i="8"/>
  <c r="M37" i="8"/>
  <c r="L37" i="8"/>
  <c r="H37" i="8"/>
  <c r="E37" i="8"/>
  <c r="O36" i="8"/>
  <c r="M36" i="8"/>
  <c r="L36" i="8"/>
  <c r="H36" i="8"/>
  <c r="E36" i="8"/>
  <c r="M35" i="8"/>
  <c r="L35" i="8"/>
  <c r="O35" i="8" s="1"/>
  <c r="H35" i="8"/>
  <c r="E35" i="8"/>
  <c r="M34" i="8"/>
  <c r="O34" i="8" s="1"/>
  <c r="L34" i="8"/>
  <c r="H34" i="8"/>
  <c r="E34" i="8"/>
  <c r="O33" i="8"/>
  <c r="M33" i="8"/>
  <c r="L33" i="8"/>
  <c r="H33" i="8"/>
  <c r="E33" i="8"/>
  <c r="O32" i="8"/>
  <c r="M32" i="8"/>
  <c r="L32" i="8"/>
  <c r="H32" i="8"/>
  <c r="E32" i="8"/>
  <c r="M31" i="8"/>
  <c r="L31" i="8"/>
  <c r="O31" i="8" s="1"/>
  <c r="H31" i="8"/>
  <c r="E31" i="8"/>
  <c r="M30" i="8"/>
  <c r="L30" i="8"/>
  <c r="O30" i="8" s="1"/>
  <c r="H30" i="8"/>
  <c r="E30" i="8"/>
  <c r="O29" i="8"/>
  <c r="M29" i="8"/>
  <c r="L29" i="8"/>
  <c r="H29" i="8"/>
  <c r="E29" i="8"/>
  <c r="O28" i="8"/>
  <c r="M28" i="8"/>
  <c r="L28" i="8"/>
  <c r="H28" i="8"/>
  <c r="E28" i="8"/>
  <c r="M27" i="8"/>
  <c r="L27" i="8"/>
  <c r="O27" i="8" s="1"/>
  <c r="H27" i="8"/>
  <c r="E27" i="8"/>
  <c r="M26" i="8"/>
  <c r="O26" i="8" s="1"/>
  <c r="L26" i="8"/>
  <c r="H26" i="8"/>
  <c r="E26" i="8"/>
  <c r="O25" i="8"/>
  <c r="M25" i="8"/>
  <c r="L25" i="8"/>
  <c r="H25" i="8"/>
  <c r="E25" i="8"/>
  <c r="O24" i="8"/>
  <c r="M24" i="8"/>
  <c r="L24" i="8"/>
  <c r="H24" i="8"/>
  <c r="E24" i="8"/>
  <c r="M23" i="8"/>
  <c r="L23" i="8"/>
  <c r="O23" i="8" s="1"/>
  <c r="H23" i="8"/>
  <c r="E23" i="8"/>
  <c r="M22" i="8"/>
  <c r="L22" i="8"/>
  <c r="O22" i="8" s="1"/>
  <c r="H22" i="8"/>
  <c r="E22" i="8"/>
  <c r="O21" i="8"/>
  <c r="M21" i="8"/>
  <c r="L21" i="8"/>
  <c r="H21" i="8"/>
  <c r="E21" i="8"/>
  <c r="O20" i="8"/>
  <c r="L20" i="8"/>
  <c r="H20" i="8"/>
  <c r="E20" i="8"/>
  <c r="O19" i="8"/>
  <c r="M19" i="8"/>
  <c r="L19" i="8"/>
  <c r="H19" i="8"/>
  <c r="E19" i="8"/>
  <c r="M18" i="8"/>
  <c r="L18" i="8"/>
  <c r="O18" i="8" s="1"/>
  <c r="H18" i="8"/>
  <c r="E18" i="8"/>
  <c r="M17" i="8"/>
  <c r="L17" i="8"/>
  <c r="O17" i="8" s="1"/>
  <c r="H17" i="8"/>
  <c r="E17" i="8"/>
  <c r="O16" i="8"/>
  <c r="M16" i="8"/>
  <c r="L16" i="8"/>
  <c r="H16" i="8"/>
  <c r="E16" i="8"/>
  <c r="O15" i="8"/>
  <c r="M15" i="8"/>
  <c r="L15" i="8"/>
  <c r="H15" i="8"/>
  <c r="E15" i="8"/>
  <c r="M14" i="8"/>
  <c r="L14" i="8"/>
  <c r="O14" i="8" s="1"/>
  <c r="H14" i="8"/>
  <c r="E14" i="8"/>
  <c r="M13" i="8"/>
  <c r="O13" i="8" s="1"/>
  <c r="L13" i="8"/>
  <c r="H13" i="8"/>
  <c r="E13" i="8"/>
  <c r="O12" i="8"/>
  <c r="M12" i="8"/>
  <c r="L12" i="8"/>
  <c r="H12" i="8"/>
  <c r="E12" i="8"/>
  <c r="O11" i="8"/>
  <c r="M11" i="8"/>
  <c r="L11" i="8"/>
  <c r="H11" i="8"/>
  <c r="E11" i="8"/>
  <c r="M10" i="8"/>
  <c r="L10" i="8"/>
  <c r="O10" i="8" s="1"/>
  <c r="H10" i="8"/>
  <c r="E10" i="8"/>
  <c r="M9" i="8"/>
  <c r="L9" i="8"/>
  <c r="O9" i="8" s="1"/>
  <c r="H9" i="8"/>
  <c r="E9" i="8"/>
  <c r="O8" i="8"/>
  <c r="M8" i="8"/>
  <c r="L8" i="8"/>
  <c r="H8" i="8"/>
  <c r="E8" i="8"/>
  <c r="O7" i="8"/>
  <c r="M7" i="8"/>
  <c r="L7" i="8"/>
  <c r="H7" i="8"/>
  <c r="E7" i="8"/>
  <c r="M6" i="8"/>
  <c r="L6" i="8"/>
  <c r="O6" i="8" s="1"/>
  <c r="H6" i="8"/>
  <c r="E6" i="8"/>
  <c r="M5" i="8"/>
  <c r="O5" i="8" s="1"/>
  <c r="L5" i="8"/>
  <c r="H5" i="8"/>
  <c r="E5" i="8"/>
  <c r="O4" i="8"/>
  <c r="M4" i="8"/>
  <c r="H4" i="8"/>
  <c r="E4" i="8"/>
  <c r="O3" i="8"/>
  <c r="M3" i="8"/>
  <c r="L3" i="8"/>
  <c r="H3" i="8"/>
  <c r="E3" i="8"/>
  <c r="M84" i="7"/>
  <c r="O84" i="7" s="1"/>
  <c r="H84" i="7"/>
  <c r="E84" i="7"/>
  <c r="M83" i="7"/>
  <c r="O83" i="7" s="1"/>
  <c r="H83" i="7"/>
  <c r="E83" i="7"/>
  <c r="M82" i="7"/>
  <c r="O82" i="7" s="1"/>
  <c r="H82" i="7"/>
  <c r="E82" i="7"/>
  <c r="M81" i="7"/>
  <c r="O81" i="7" s="1"/>
  <c r="H81" i="7"/>
  <c r="E81" i="7"/>
  <c r="M80" i="7"/>
  <c r="O80" i="7" s="1"/>
  <c r="H80" i="7"/>
  <c r="E80" i="7"/>
  <c r="M79" i="7"/>
  <c r="O79" i="7" s="1"/>
  <c r="H79" i="7"/>
  <c r="E79" i="7"/>
  <c r="M78" i="7"/>
  <c r="O78" i="7" s="1"/>
  <c r="H78" i="7"/>
  <c r="E78" i="7"/>
  <c r="M77" i="7"/>
  <c r="O77" i="7" s="1"/>
  <c r="H77" i="7"/>
  <c r="E77" i="7"/>
  <c r="M76" i="7"/>
  <c r="O76" i="7" s="1"/>
  <c r="H76" i="7"/>
  <c r="E76" i="7"/>
  <c r="M75" i="7"/>
  <c r="O75" i="7" s="1"/>
  <c r="H75" i="7"/>
  <c r="E75" i="7"/>
  <c r="O74" i="7"/>
  <c r="M74" i="7"/>
  <c r="H74" i="7"/>
  <c r="E74" i="7"/>
  <c r="M73" i="7"/>
  <c r="O73" i="7" s="1"/>
  <c r="H73" i="7"/>
  <c r="E73" i="7"/>
  <c r="M72" i="7"/>
  <c r="O72" i="7" s="1"/>
  <c r="H72" i="7"/>
  <c r="E72" i="7"/>
  <c r="M71" i="7"/>
  <c r="O71" i="7" s="1"/>
  <c r="H71" i="7"/>
  <c r="E71" i="7"/>
  <c r="M70" i="7"/>
  <c r="O70" i="7" s="1"/>
  <c r="H70" i="7"/>
  <c r="E70" i="7"/>
  <c r="M69" i="7"/>
  <c r="O69" i="7" s="1"/>
  <c r="H69" i="7"/>
  <c r="E69" i="7"/>
  <c r="M68" i="7"/>
  <c r="O68" i="7" s="1"/>
  <c r="H68" i="7"/>
  <c r="E68" i="7"/>
  <c r="M67" i="7"/>
  <c r="O67" i="7" s="1"/>
  <c r="H67" i="7"/>
  <c r="E67" i="7"/>
  <c r="M66" i="7"/>
  <c r="O66" i="7" s="1"/>
  <c r="H66" i="7"/>
  <c r="E66" i="7"/>
  <c r="M65" i="7"/>
  <c r="O65" i="7" s="1"/>
  <c r="H65" i="7"/>
  <c r="E65" i="7"/>
  <c r="M64" i="7"/>
  <c r="O64" i="7" s="1"/>
  <c r="H64" i="7"/>
  <c r="E64" i="7"/>
  <c r="M63" i="7"/>
  <c r="O63" i="7" s="1"/>
  <c r="H63" i="7"/>
  <c r="E63" i="7"/>
  <c r="M62" i="7"/>
  <c r="O62" i="7" s="1"/>
  <c r="H62" i="7"/>
  <c r="E62" i="7"/>
  <c r="M61" i="7"/>
  <c r="L61" i="7"/>
  <c r="H61" i="7"/>
  <c r="E61" i="7"/>
  <c r="M60" i="7"/>
  <c r="L60" i="7"/>
  <c r="H60" i="7"/>
  <c r="E60" i="7"/>
  <c r="M59" i="7"/>
  <c r="L59" i="7"/>
  <c r="H59" i="7"/>
  <c r="E59" i="7"/>
  <c r="M58" i="7"/>
  <c r="L58" i="7"/>
  <c r="H58" i="7"/>
  <c r="E58" i="7"/>
  <c r="M57" i="7"/>
  <c r="O57" i="7" s="1"/>
  <c r="L57" i="7"/>
  <c r="H57" i="7"/>
  <c r="E57" i="7"/>
  <c r="M56" i="7"/>
  <c r="L56" i="7"/>
  <c r="H56" i="7"/>
  <c r="E56" i="7"/>
  <c r="M55" i="7"/>
  <c r="L55" i="7"/>
  <c r="H55" i="7"/>
  <c r="E55" i="7"/>
  <c r="M54" i="7"/>
  <c r="L54" i="7"/>
  <c r="H54" i="7"/>
  <c r="E54" i="7"/>
  <c r="M53" i="7"/>
  <c r="L53" i="7"/>
  <c r="H53" i="7"/>
  <c r="E53" i="7"/>
  <c r="M52" i="7"/>
  <c r="L52" i="7"/>
  <c r="H52" i="7"/>
  <c r="E52" i="7"/>
  <c r="M51" i="7"/>
  <c r="L51" i="7"/>
  <c r="H51" i="7"/>
  <c r="E51" i="7"/>
  <c r="M50" i="7"/>
  <c r="L50" i="7"/>
  <c r="H50" i="7"/>
  <c r="E50" i="7"/>
  <c r="M49" i="7"/>
  <c r="L49" i="7"/>
  <c r="H49" i="7"/>
  <c r="E49" i="7"/>
  <c r="M48" i="7"/>
  <c r="L48" i="7"/>
  <c r="H48" i="7"/>
  <c r="E48" i="7"/>
  <c r="M47" i="7"/>
  <c r="L47" i="7"/>
  <c r="H47" i="7"/>
  <c r="E47" i="7"/>
  <c r="M46" i="7"/>
  <c r="L46" i="7"/>
  <c r="H46" i="7"/>
  <c r="E46" i="7"/>
  <c r="M45" i="7"/>
  <c r="L45" i="7"/>
  <c r="H45" i="7"/>
  <c r="E45" i="7"/>
  <c r="M44" i="7"/>
  <c r="L44" i="7"/>
  <c r="H44" i="7"/>
  <c r="E44" i="7"/>
  <c r="M43" i="7"/>
  <c r="L43" i="7"/>
  <c r="H43" i="7"/>
  <c r="E43" i="7"/>
  <c r="M42" i="7"/>
  <c r="L42" i="7"/>
  <c r="H42" i="7"/>
  <c r="E42" i="7"/>
  <c r="M41" i="7"/>
  <c r="L41" i="7"/>
  <c r="H41" i="7"/>
  <c r="E41" i="7"/>
  <c r="M40" i="7"/>
  <c r="L40" i="7"/>
  <c r="H40" i="7"/>
  <c r="E40" i="7"/>
  <c r="M39" i="7"/>
  <c r="L39" i="7"/>
  <c r="H39" i="7"/>
  <c r="E39" i="7"/>
  <c r="M38" i="7"/>
  <c r="L38" i="7"/>
  <c r="H38" i="7"/>
  <c r="E38" i="7"/>
  <c r="M37" i="7"/>
  <c r="L37" i="7"/>
  <c r="H37" i="7"/>
  <c r="E37" i="7"/>
  <c r="M36" i="7"/>
  <c r="L36" i="7"/>
  <c r="H36" i="7"/>
  <c r="E36" i="7"/>
  <c r="M35" i="7"/>
  <c r="L35" i="7"/>
  <c r="H35" i="7"/>
  <c r="E35" i="7"/>
  <c r="M34" i="7"/>
  <c r="L34" i="7"/>
  <c r="H34" i="7"/>
  <c r="E34" i="7"/>
  <c r="M33" i="7"/>
  <c r="L33" i="7"/>
  <c r="H33" i="7"/>
  <c r="E33" i="7"/>
  <c r="M32" i="7"/>
  <c r="L32" i="7"/>
  <c r="H32" i="7"/>
  <c r="E32" i="7"/>
  <c r="M31" i="7"/>
  <c r="L31" i="7"/>
  <c r="H31" i="7"/>
  <c r="E31" i="7"/>
  <c r="M30" i="7"/>
  <c r="L30" i="7"/>
  <c r="H30" i="7"/>
  <c r="E30" i="7"/>
  <c r="M29" i="7"/>
  <c r="L29" i="7"/>
  <c r="H29" i="7"/>
  <c r="E29" i="7"/>
  <c r="M28" i="7"/>
  <c r="L28" i="7"/>
  <c r="H28" i="7"/>
  <c r="E28" i="7"/>
  <c r="M27" i="7"/>
  <c r="L27" i="7"/>
  <c r="H27" i="7"/>
  <c r="E27" i="7"/>
  <c r="M26" i="7"/>
  <c r="L26" i="7"/>
  <c r="H26" i="7"/>
  <c r="E26" i="7"/>
  <c r="L25" i="7"/>
  <c r="O25" i="7" s="1"/>
  <c r="H25" i="7"/>
  <c r="E25" i="7"/>
  <c r="M24" i="7"/>
  <c r="L24" i="7"/>
  <c r="H24" i="7"/>
  <c r="E24" i="7"/>
  <c r="M23" i="7"/>
  <c r="L23" i="7"/>
  <c r="H23" i="7"/>
  <c r="E23" i="7"/>
  <c r="M22" i="7"/>
  <c r="L22" i="7"/>
  <c r="H22" i="7"/>
  <c r="E22" i="7"/>
  <c r="M21" i="7"/>
  <c r="L21" i="7"/>
  <c r="H21" i="7"/>
  <c r="E21" i="7"/>
  <c r="M20" i="7"/>
  <c r="L20" i="7"/>
  <c r="H20" i="7"/>
  <c r="E20" i="7"/>
  <c r="M19" i="7"/>
  <c r="L19" i="7"/>
  <c r="H19" i="7"/>
  <c r="E19" i="7"/>
  <c r="M18" i="7"/>
  <c r="L18" i="7"/>
  <c r="H18" i="7"/>
  <c r="E18" i="7"/>
  <c r="M17" i="7"/>
  <c r="L17" i="7"/>
  <c r="H17" i="7"/>
  <c r="E17" i="7"/>
  <c r="M16" i="7"/>
  <c r="L16" i="7"/>
  <c r="H16" i="7"/>
  <c r="E16" i="7"/>
  <c r="M15" i="7"/>
  <c r="L15" i="7"/>
  <c r="H15" i="7"/>
  <c r="E15" i="7"/>
  <c r="M14" i="7"/>
  <c r="L14" i="7"/>
  <c r="H14" i="7"/>
  <c r="E14" i="7"/>
  <c r="M107" i="6"/>
  <c r="O107" i="6" s="1"/>
  <c r="H107" i="6"/>
  <c r="E107" i="6"/>
  <c r="M106" i="6"/>
  <c r="O106" i="6" s="1"/>
  <c r="H106" i="6"/>
  <c r="E106" i="6"/>
  <c r="M105" i="6"/>
  <c r="O105" i="6" s="1"/>
  <c r="H105" i="6"/>
  <c r="E105" i="6"/>
  <c r="M104" i="6"/>
  <c r="O104" i="6" s="1"/>
  <c r="H104" i="6"/>
  <c r="E104" i="6"/>
  <c r="M103" i="6"/>
  <c r="O103" i="6" s="1"/>
  <c r="H103" i="6"/>
  <c r="E103" i="6"/>
  <c r="M102" i="6"/>
  <c r="O102" i="6" s="1"/>
  <c r="H102" i="6"/>
  <c r="E102" i="6"/>
  <c r="M101" i="6"/>
  <c r="O101" i="6" s="1"/>
  <c r="H101" i="6"/>
  <c r="E101" i="6"/>
  <c r="M100" i="6"/>
  <c r="O100" i="6" s="1"/>
  <c r="H100" i="6"/>
  <c r="E100" i="6"/>
  <c r="M99" i="6"/>
  <c r="O99" i="6" s="1"/>
  <c r="H99" i="6"/>
  <c r="E99" i="6"/>
  <c r="M98" i="6"/>
  <c r="O98" i="6" s="1"/>
  <c r="H98" i="6"/>
  <c r="E98" i="6"/>
  <c r="M97" i="6"/>
  <c r="O97" i="6" s="1"/>
  <c r="H97" i="6"/>
  <c r="E97" i="6"/>
  <c r="M96" i="6"/>
  <c r="O96" i="6" s="1"/>
  <c r="H96" i="6"/>
  <c r="E96" i="6"/>
  <c r="M95" i="6"/>
  <c r="O95" i="6" s="1"/>
  <c r="H95" i="6"/>
  <c r="E95" i="6"/>
  <c r="M94" i="6"/>
  <c r="O94" i="6" s="1"/>
  <c r="H94" i="6"/>
  <c r="E94" i="6"/>
  <c r="M93" i="6"/>
  <c r="O93" i="6" s="1"/>
  <c r="H93" i="6"/>
  <c r="E93" i="6"/>
  <c r="M92" i="6"/>
  <c r="O92" i="6" s="1"/>
  <c r="H92" i="6"/>
  <c r="E92" i="6"/>
  <c r="M91" i="6"/>
  <c r="O91" i="6" s="1"/>
  <c r="H91" i="6"/>
  <c r="E91" i="6"/>
  <c r="M90" i="6"/>
  <c r="O90" i="6" s="1"/>
  <c r="H90" i="6"/>
  <c r="E90" i="6"/>
  <c r="M89" i="6"/>
  <c r="O89" i="6" s="1"/>
  <c r="H89" i="6"/>
  <c r="E89" i="6"/>
  <c r="M88" i="6"/>
  <c r="O88" i="6" s="1"/>
  <c r="H88" i="6"/>
  <c r="E88" i="6"/>
  <c r="M87" i="6"/>
  <c r="O87" i="6" s="1"/>
  <c r="H87" i="6"/>
  <c r="E87" i="6"/>
  <c r="M86" i="6"/>
  <c r="O86" i="6" s="1"/>
  <c r="H86" i="6"/>
  <c r="E86" i="6"/>
  <c r="M85" i="6"/>
  <c r="O85" i="6" s="1"/>
  <c r="H85" i="6"/>
  <c r="E85" i="6"/>
  <c r="M84" i="6"/>
  <c r="L84" i="6"/>
  <c r="H84" i="6"/>
  <c r="E84" i="6"/>
  <c r="M83" i="6"/>
  <c r="L83" i="6"/>
  <c r="H83" i="6"/>
  <c r="E83" i="6"/>
  <c r="M82" i="6"/>
  <c r="L82" i="6"/>
  <c r="H82" i="6"/>
  <c r="E82" i="6"/>
  <c r="M81" i="6"/>
  <c r="L81" i="6"/>
  <c r="H81" i="6"/>
  <c r="E81" i="6"/>
  <c r="M80" i="6"/>
  <c r="L80" i="6"/>
  <c r="H80" i="6"/>
  <c r="E80" i="6"/>
  <c r="M79" i="6"/>
  <c r="L79" i="6"/>
  <c r="H79" i="6"/>
  <c r="E79" i="6"/>
  <c r="M78" i="6"/>
  <c r="L78" i="6"/>
  <c r="H78" i="6"/>
  <c r="E78" i="6"/>
  <c r="M77" i="6"/>
  <c r="L77" i="6"/>
  <c r="H77" i="6"/>
  <c r="E77" i="6"/>
  <c r="M76" i="6"/>
  <c r="L76" i="6"/>
  <c r="H76" i="6"/>
  <c r="E76" i="6"/>
  <c r="M75" i="6"/>
  <c r="L75" i="6"/>
  <c r="H75" i="6"/>
  <c r="E75" i="6"/>
  <c r="M74" i="6"/>
  <c r="L74" i="6"/>
  <c r="H74" i="6"/>
  <c r="E74" i="6"/>
  <c r="M73" i="6"/>
  <c r="L73" i="6"/>
  <c r="H73" i="6"/>
  <c r="E73" i="6"/>
  <c r="M72" i="6"/>
  <c r="L72" i="6"/>
  <c r="H72" i="6"/>
  <c r="E72" i="6"/>
  <c r="M71" i="6"/>
  <c r="L71" i="6"/>
  <c r="H71" i="6"/>
  <c r="E71" i="6"/>
  <c r="M70" i="6"/>
  <c r="L70" i="6"/>
  <c r="H70" i="6"/>
  <c r="E70" i="6"/>
  <c r="M69" i="6"/>
  <c r="L69" i="6"/>
  <c r="H69" i="6"/>
  <c r="E69" i="6"/>
  <c r="M68" i="6"/>
  <c r="L68" i="6"/>
  <c r="H68" i="6"/>
  <c r="E68" i="6"/>
  <c r="M67" i="6"/>
  <c r="L67" i="6"/>
  <c r="H67" i="6"/>
  <c r="E67" i="6"/>
  <c r="M66" i="6"/>
  <c r="L66" i="6"/>
  <c r="H66" i="6"/>
  <c r="E66" i="6"/>
  <c r="M65" i="6"/>
  <c r="L65" i="6"/>
  <c r="H65" i="6"/>
  <c r="E65" i="6"/>
  <c r="M64" i="6"/>
  <c r="L64" i="6"/>
  <c r="H64" i="6"/>
  <c r="E64" i="6"/>
  <c r="M63" i="6"/>
  <c r="L63" i="6"/>
  <c r="H63" i="6"/>
  <c r="E63" i="6"/>
  <c r="M62" i="6"/>
  <c r="L62" i="6"/>
  <c r="H62" i="6"/>
  <c r="E62" i="6"/>
  <c r="M61" i="6"/>
  <c r="L61" i="6"/>
  <c r="H61" i="6"/>
  <c r="E61" i="6"/>
  <c r="M60" i="6"/>
  <c r="L60" i="6"/>
  <c r="H60" i="6"/>
  <c r="E60" i="6"/>
  <c r="M59" i="6"/>
  <c r="L59" i="6"/>
  <c r="H59" i="6"/>
  <c r="E59" i="6"/>
  <c r="M58" i="6"/>
  <c r="L58" i="6"/>
  <c r="H58" i="6"/>
  <c r="E58" i="6"/>
  <c r="M57" i="6"/>
  <c r="L57" i="6"/>
  <c r="H57" i="6"/>
  <c r="E57" i="6"/>
  <c r="M56" i="6"/>
  <c r="L56" i="6"/>
  <c r="H56" i="6"/>
  <c r="E56" i="6"/>
  <c r="M55" i="6"/>
  <c r="L55" i="6"/>
  <c r="H55" i="6"/>
  <c r="E55" i="6"/>
  <c r="M54" i="6"/>
  <c r="L54" i="6"/>
  <c r="H54" i="6"/>
  <c r="E54" i="6"/>
  <c r="M53" i="6"/>
  <c r="L53" i="6"/>
  <c r="H53" i="6"/>
  <c r="E53" i="6"/>
  <c r="M52" i="6"/>
  <c r="L52" i="6"/>
  <c r="H52" i="6"/>
  <c r="E52" i="6"/>
  <c r="M51" i="6"/>
  <c r="L51" i="6"/>
  <c r="H51" i="6"/>
  <c r="E51" i="6"/>
  <c r="M50" i="6"/>
  <c r="L50" i="6"/>
  <c r="H50" i="6"/>
  <c r="E50" i="6"/>
  <c r="M49" i="6"/>
  <c r="L49" i="6"/>
  <c r="H49" i="6"/>
  <c r="E49" i="6"/>
  <c r="L48" i="6"/>
  <c r="O48" i="6" s="1"/>
  <c r="H48" i="6"/>
  <c r="E48" i="6"/>
  <c r="M47" i="6"/>
  <c r="L47" i="6"/>
  <c r="H47" i="6"/>
  <c r="E47" i="6"/>
  <c r="M46" i="6"/>
  <c r="L46" i="6"/>
  <c r="H46" i="6"/>
  <c r="E46" i="6"/>
  <c r="M45" i="6"/>
  <c r="L45" i="6"/>
  <c r="H45" i="6"/>
  <c r="E45" i="6"/>
  <c r="M44" i="6"/>
  <c r="L44" i="6"/>
  <c r="H44" i="6"/>
  <c r="E44" i="6"/>
  <c r="M43" i="6"/>
  <c r="L43" i="6"/>
  <c r="H43" i="6"/>
  <c r="E43" i="6"/>
  <c r="M42" i="6"/>
  <c r="L42" i="6"/>
  <c r="H42" i="6"/>
  <c r="E42" i="6"/>
  <c r="M41" i="6"/>
  <c r="L41" i="6"/>
  <c r="H41" i="6"/>
  <c r="E41" i="6"/>
  <c r="M40" i="6"/>
  <c r="L40" i="6"/>
  <c r="H40" i="6"/>
  <c r="E40" i="6"/>
  <c r="M39" i="6"/>
  <c r="L39" i="6"/>
  <c r="H39" i="6"/>
  <c r="E39" i="6"/>
  <c r="M38" i="6"/>
  <c r="L38" i="6"/>
  <c r="H38" i="6"/>
  <c r="E38" i="6"/>
  <c r="M37" i="6"/>
  <c r="L37" i="6"/>
  <c r="H37" i="6"/>
  <c r="E37" i="6"/>
  <c r="M36" i="6"/>
  <c r="L36" i="6"/>
  <c r="H36" i="6"/>
  <c r="E36" i="6"/>
  <c r="M33" i="6"/>
  <c r="M26" i="6"/>
  <c r="M12" i="6"/>
  <c r="M8" i="6"/>
  <c r="M111" i="5"/>
  <c r="O111" i="5" s="1"/>
  <c r="H111" i="5"/>
  <c r="E111" i="5"/>
  <c r="M110" i="5"/>
  <c r="O110" i="5" s="1"/>
  <c r="H110" i="5"/>
  <c r="E110" i="5"/>
  <c r="M109" i="5"/>
  <c r="O109" i="5" s="1"/>
  <c r="H109" i="5"/>
  <c r="E109" i="5"/>
  <c r="M108" i="5"/>
  <c r="O108" i="5" s="1"/>
  <c r="H108" i="5"/>
  <c r="E108" i="5"/>
  <c r="M107" i="5"/>
  <c r="O107" i="5" s="1"/>
  <c r="H107" i="5"/>
  <c r="E107" i="5"/>
  <c r="M106" i="5"/>
  <c r="O106" i="5" s="1"/>
  <c r="H106" i="5"/>
  <c r="E106" i="5"/>
  <c r="M105" i="5"/>
  <c r="O105" i="5" s="1"/>
  <c r="H105" i="5"/>
  <c r="E105" i="5"/>
  <c r="M104" i="5"/>
  <c r="O104" i="5" s="1"/>
  <c r="H104" i="5"/>
  <c r="E104" i="5"/>
  <c r="M103" i="5"/>
  <c r="O103" i="5" s="1"/>
  <c r="H103" i="5"/>
  <c r="E103" i="5"/>
  <c r="M102" i="5"/>
  <c r="O102" i="5" s="1"/>
  <c r="H102" i="5"/>
  <c r="E102" i="5"/>
  <c r="M101" i="5"/>
  <c r="O101" i="5" s="1"/>
  <c r="H101" i="5"/>
  <c r="E101" i="5"/>
  <c r="M100" i="5"/>
  <c r="O100" i="5" s="1"/>
  <c r="H100" i="5"/>
  <c r="E100" i="5"/>
  <c r="M99" i="5"/>
  <c r="O99" i="5" s="1"/>
  <c r="H99" i="5"/>
  <c r="E99" i="5"/>
  <c r="M98" i="5"/>
  <c r="O98" i="5" s="1"/>
  <c r="H98" i="5"/>
  <c r="E98" i="5"/>
  <c r="M97" i="5"/>
  <c r="O97" i="5" s="1"/>
  <c r="H97" i="5"/>
  <c r="E97" i="5"/>
  <c r="M96" i="5"/>
  <c r="O96" i="5" s="1"/>
  <c r="H96" i="5"/>
  <c r="E96" i="5"/>
  <c r="M95" i="5"/>
  <c r="O95" i="5" s="1"/>
  <c r="H95" i="5"/>
  <c r="E95" i="5"/>
  <c r="M94" i="5"/>
  <c r="O94" i="5" s="1"/>
  <c r="H94" i="5"/>
  <c r="E94" i="5"/>
  <c r="M93" i="5"/>
  <c r="O93" i="5" s="1"/>
  <c r="H93" i="5"/>
  <c r="E93" i="5"/>
  <c r="M92" i="5"/>
  <c r="O92" i="5" s="1"/>
  <c r="H92" i="5"/>
  <c r="E92" i="5"/>
  <c r="M91" i="5"/>
  <c r="O91" i="5" s="1"/>
  <c r="H91" i="5"/>
  <c r="E91" i="5"/>
  <c r="M90" i="5"/>
  <c r="O90" i="5" s="1"/>
  <c r="H90" i="5"/>
  <c r="E90" i="5"/>
  <c r="M89" i="5"/>
  <c r="O89" i="5" s="1"/>
  <c r="H89" i="5"/>
  <c r="E89" i="5"/>
  <c r="M88" i="5"/>
  <c r="L88" i="5"/>
  <c r="H88" i="5"/>
  <c r="E88" i="5"/>
  <c r="M87" i="5"/>
  <c r="L87" i="5"/>
  <c r="H87" i="5"/>
  <c r="E87" i="5"/>
  <c r="M86" i="5"/>
  <c r="L86" i="5"/>
  <c r="H86" i="5"/>
  <c r="E86" i="5"/>
  <c r="M85" i="5"/>
  <c r="L85" i="5"/>
  <c r="H85" i="5"/>
  <c r="E85" i="5"/>
  <c r="M84" i="5"/>
  <c r="L84" i="5"/>
  <c r="H84" i="5"/>
  <c r="E84" i="5"/>
  <c r="M83" i="5"/>
  <c r="L83" i="5"/>
  <c r="H83" i="5"/>
  <c r="E83" i="5"/>
  <c r="M82" i="5"/>
  <c r="L82" i="5"/>
  <c r="H82" i="5"/>
  <c r="E82" i="5"/>
  <c r="M81" i="5"/>
  <c r="L81" i="5"/>
  <c r="H81" i="5"/>
  <c r="E81" i="5"/>
  <c r="M80" i="5"/>
  <c r="L80" i="5"/>
  <c r="H80" i="5"/>
  <c r="E80" i="5"/>
  <c r="M79" i="5"/>
  <c r="L79" i="5"/>
  <c r="H79" i="5"/>
  <c r="E79" i="5"/>
  <c r="M78" i="5"/>
  <c r="L78" i="5"/>
  <c r="H78" i="5"/>
  <c r="E78" i="5"/>
  <c r="M77" i="5"/>
  <c r="L77" i="5"/>
  <c r="H77" i="5"/>
  <c r="E77" i="5"/>
  <c r="M76" i="5"/>
  <c r="L76" i="5"/>
  <c r="H76" i="5"/>
  <c r="E76" i="5"/>
  <c r="M75" i="5"/>
  <c r="L75" i="5"/>
  <c r="H75" i="5"/>
  <c r="E75" i="5"/>
  <c r="M74" i="5"/>
  <c r="L74" i="5"/>
  <c r="H74" i="5"/>
  <c r="E74" i="5"/>
  <c r="M73" i="5"/>
  <c r="L73" i="5"/>
  <c r="H73" i="5"/>
  <c r="E73" i="5"/>
  <c r="M72" i="5"/>
  <c r="L72" i="5"/>
  <c r="H72" i="5"/>
  <c r="E72" i="5"/>
  <c r="M71" i="5"/>
  <c r="L71" i="5"/>
  <c r="H71" i="5"/>
  <c r="E71" i="5"/>
  <c r="M70" i="5"/>
  <c r="L70" i="5"/>
  <c r="H70" i="5"/>
  <c r="E70" i="5"/>
  <c r="M69" i="5"/>
  <c r="L69" i="5"/>
  <c r="H69" i="5"/>
  <c r="E69" i="5"/>
  <c r="M68" i="5"/>
  <c r="L68" i="5"/>
  <c r="H68" i="5"/>
  <c r="E68" i="5"/>
  <c r="M67" i="5"/>
  <c r="L67" i="5"/>
  <c r="H67" i="5"/>
  <c r="E67" i="5"/>
  <c r="M66" i="5"/>
  <c r="L66" i="5"/>
  <c r="H66" i="5"/>
  <c r="E66" i="5"/>
  <c r="M65" i="5"/>
  <c r="L65" i="5"/>
  <c r="H65" i="5"/>
  <c r="E65" i="5"/>
  <c r="M64" i="5"/>
  <c r="L64" i="5"/>
  <c r="H64" i="5"/>
  <c r="E64" i="5"/>
  <c r="M63" i="5"/>
  <c r="L63" i="5"/>
  <c r="H63" i="5"/>
  <c r="E63" i="5"/>
  <c r="M62" i="5"/>
  <c r="L62" i="5"/>
  <c r="H62" i="5"/>
  <c r="E62" i="5"/>
  <c r="M61" i="5"/>
  <c r="L61" i="5"/>
  <c r="H61" i="5"/>
  <c r="E61" i="5"/>
  <c r="M60" i="5"/>
  <c r="L60" i="5"/>
  <c r="H60" i="5"/>
  <c r="E60" i="5"/>
  <c r="M59" i="5"/>
  <c r="L59" i="5"/>
  <c r="H59" i="5"/>
  <c r="E59" i="5"/>
  <c r="M58" i="5"/>
  <c r="L58" i="5"/>
  <c r="H58" i="5"/>
  <c r="E58" i="5"/>
  <c r="M57" i="5"/>
  <c r="L57" i="5"/>
  <c r="H57" i="5"/>
  <c r="E57" i="5"/>
  <c r="M56" i="5"/>
  <c r="L56" i="5"/>
  <c r="H56" i="5"/>
  <c r="E56" i="5"/>
  <c r="M55" i="5"/>
  <c r="L55" i="5"/>
  <c r="H55" i="5"/>
  <c r="E55" i="5"/>
  <c r="M54" i="5"/>
  <c r="L54" i="5"/>
  <c r="H54" i="5"/>
  <c r="E54" i="5"/>
  <c r="M53" i="5"/>
  <c r="L53" i="5"/>
  <c r="H53" i="5"/>
  <c r="E53" i="5"/>
  <c r="L52" i="5"/>
  <c r="O52" i="5" s="1"/>
  <c r="H52" i="5"/>
  <c r="E52" i="5"/>
  <c r="M51" i="5"/>
  <c r="L51" i="5"/>
  <c r="H51" i="5"/>
  <c r="E51" i="5"/>
  <c r="M50" i="5"/>
  <c r="L50" i="5"/>
  <c r="H50" i="5"/>
  <c r="E50" i="5"/>
  <c r="M49" i="5"/>
  <c r="L49" i="5"/>
  <c r="H49" i="5"/>
  <c r="E49" i="5"/>
  <c r="M48" i="5"/>
  <c r="L48" i="5"/>
  <c r="H48" i="5"/>
  <c r="E48" i="5"/>
  <c r="M47" i="5"/>
  <c r="L47" i="5"/>
  <c r="H47" i="5"/>
  <c r="E47" i="5"/>
  <c r="M46" i="5"/>
  <c r="L46" i="5"/>
  <c r="H46" i="5"/>
  <c r="E46" i="5"/>
  <c r="M45" i="5"/>
  <c r="L45" i="5"/>
  <c r="H45" i="5"/>
  <c r="E45" i="5"/>
  <c r="M44" i="5"/>
  <c r="L44" i="5"/>
  <c r="H44" i="5"/>
  <c r="E44" i="5"/>
  <c r="M43" i="5"/>
  <c r="L43" i="5"/>
  <c r="H43" i="5"/>
  <c r="E43" i="5"/>
  <c r="M42" i="5"/>
  <c r="L42" i="5"/>
  <c r="H42" i="5"/>
  <c r="E42" i="5"/>
  <c r="M38" i="5"/>
  <c r="M36" i="5"/>
  <c r="M32" i="5"/>
  <c r="M12" i="5"/>
  <c r="M104" i="3"/>
  <c r="O104" i="3" s="1"/>
  <c r="H104" i="3"/>
  <c r="E104" i="3"/>
  <c r="M103" i="3"/>
  <c r="O103" i="3" s="1"/>
  <c r="H103" i="3"/>
  <c r="E103" i="3"/>
  <c r="M102" i="3"/>
  <c r="O102" i="3" s="1"/>
  <c r="H102" i="3"/>
  <c r="E102" i="3"/>
  <c r="M101" i="3"/>
  <c r="O101" i="3" s="1"/>
  <c r="H101" i="3"/>
  <c r="E101" i="3"/>
  <c r="M100" i="3"/>
  <c r="O100" i="3" s="1"/>
  <c r="H100" i="3"/>
  <c r="E100" i="3"/>
  <c r="M99" i="3"/>
  <c r="O99" i="3" s="1"/>
  <c r="H99" i="3"/>
  <c r="E99" i="3"/>
  <c r="M98" i="3"/>
  <c r="O98" i="3" s="1"/>
  <c r="H98" i="3"/>
  <c r="E98" i="3"/>
  <c r="M97" i="3"/>
  <c r="O97" i="3" s="1"/>
  <c r="H97" i="3"/>
  <c r="E97" i="3"/>
  <c r="M96" i="3"/>
  <c r="O96" i="3" s="1"/>
  <c r="H96" i="3"/>
  <c r="E96" i="3"/>
  <c r="M95" i="3"/>
  <c r="O95" i="3" s="1"/>
  <c r="H95" i="3"/>
  <c r="E95" i="3"/>
  <c r="M94" i="3"/>
  <c r="O94" i="3" s="1"/>
  <c r="H94" i="3"/>
  <c r="E94" i="3"/>
  <c r="M93" i="3"/>
  <c r="O93" i="3" s="1"/>
  <c r="H93" i="3"/>
  <c r="E93" i="3"/>
  <c r="M92" i="3"/>
  <c r="O92" i="3" s="1"/>
  <c r="H92" i="3"/>
  <c r="E92" i="3"/>
  <c r="M91" i="3"/>
  <c r="O91" i="3" s="1"/>
  <c r="H91" i="3"/>
  <c r="E91" i="3"/>
  <c r="M90" i="3"/>
  <c r="O90" i="3" s="1"/>
  <c r="H90" i="3"/>
  <c r="E90" i="3"/>
  <c r="M89" i="3"/>
  <c r="O89" i="3" s="1"/>
  <c r="H89" i="3"/>
  <c r="E89" i="3"/>
  <c r="M88" i="3"/>
  <c r="O88" i="3" s="1"/>
  <c r="H88" i="3"/>
  <c r="E88" i="3"/>
  <c r="M87" i="3"/>
  <c r="O87" i="3" s="1"/>
  <c r="H87" i="3"/>
  <c r="E87" i="3"/>
  <c r="M86" i="3"/>
  <c r="O86" i="3" s="1"/>
  <c r="H86" i="3"/>
  <c r="E86" i="3"/>
  <c r="M85" i="3"/>
  <c r="O85" i="3" s="1"/>
  <c r="H85" i="3"/>
  <c r="E85" i="3"/>
  <c r="M84" i="3"/>
  <c r="O84" i="3" s="1"/>
  <c r="H84" i="3"/>
  <c r="E84" i="3"/>
  <c r="M83" i="3"/>
  <c r="O83" i="3" s="1"/>
  <c r="H83" i="3"/>
  <c r="E83" i="3"/>
  <c r="M82" i="3"/>
  <c r="O82" i="3" s="1"/>
  <c r="H82" i="3"/>
  <c r="E82" i="3"/>
  <c r="M81" i="3"/>
  <c r="L81" i="3"/>
  <c r="H81" i="3"/>
  <c r="E81" i="3"/>
  <c r="M80" i="3"/>
  <c r="L80" i="3"/>
  <c r="H80" i="3"/>
  <c r="E80" i="3"/>
  <c r="M79" i="3"/>
  <c r="L79" i="3"/>
  <c r="H79" i="3"/>
  <c r="E79" i="3"/>
  <c r="M78" i="3"/>
  <c r="L78" i="3"/>
  <c r="H78" i="3"/>
  <c r="E78" i="3"/>
  <c r="M77" i="3"/>
  <c r="L77" i="3"/>
  <c r="H77" i="3"/>
  <c r="E77" i="3"/>
  <c r="M76" i="3"/>
  <c r="L76" i="3"/>
  <c r="H76" i="3"/>
  <c r="E76" i="3"/>
  <c r="M75" i="3"/>
  <c r="L75" i="3"/>
  <c r="H75" i="3"/>
  <c r="E75" i="3"/>
  <c r="M74" i="3"/>
  <c r="L74" i="3"/>
  <c r="H74" i="3"/>
  <c r="E74" i="3"/>
  <c r="M73" i="3"/>
  <c r="L73" i="3"/>
  <c r="H73" i="3"/>
  <c r="E73" i="3"/>
  <c r="M72" i="3"/>
  <c r="L72" i="3"/>
  <c r="H72" i="3"/>
  <c r="E72" i="3"/>
  <c r="M71" i="3"/>
  <c r="L71" i="3"/>
  <c r="H71" i="3"/>
  <c r="E71" i="3"/>
  <c r="M70" i="3"/>
  <c r="L70" i="3"/>
  <c r="H70" i="3"/>
  <c r="E70" i="3"/>
  <c r="M69" i="3"/>
  <c r="L69" i="3"/>
  <c r="H69" i="3"/>
  <c r="E69" i="3"/>
  <c r="M68" i="3"/>
  <c r="L68" i="3"/>
  <c r="H68" i="3"/>
  <c r="E68" i="3"/>
  <c r="M67" i="3"/>
  <c r="L67" i="3"/>
  <c r="H67" i="3"/>
  <c r="E67" i="3"/>
  <c r="M66" i="3"/>
  <c r="L66" i="3"/>
  <c r="H66" i="3"/>
  <c r="E66" i="3"/>
  <c r="M65" i="3"/>
  <c r="L65" i="3"/>
  <c r="H65" i="3"/>
  <c r="E65" i="3"/>
  <c r="M64" i="3"/>
  <c r="L64" i="3"/>
  <c r="H64" i="3"/>
  <c r="E64" i="3"/>
  <c r="M63" i="3"/>
  <c r="L63" i="3"/>
  <c r="H63" i="3"/>
  <c r="E63" i="3"/>
  <c r="M62" i="3"/>
  <c r="L62" i="3"/>
  <c r="H62" i="3"/>
  <c r="E62" i="3"/>
  <c r="M61" i="3"/>
  <c r="L61" i="3"/>
  <c r="H61" i="3"/>
  <c r="E61" i="3"/>
  <c r="M60" i="3"/>
  <c r="L60" i="3"/>
  <c r="H60" i="3"/>
  <c r="E60" i="3"/>
  <c r="M59" i="3"/>
  <c r="L59" i="3"/>
  <c r="H59" i="3"/>
  <c r="E59" i="3"/>
  <c r="M58" i="3"/>
  <c r="L58" i="3"/>
  <c r="H58" i="3"/>
  <c r="E58" i="3"/>
  <c r="M57" i="3"/>
  <c r="L57" i="3"/>
  <c r="H57" i="3"/>
  <c r="E57" i="3"/>
  <c r="M56" i="3"/>
  <c r="L56" i="3"/>
  <c r="H56" i="3"/>
  <c r="E56" i="3"/>
  <c r="M55" i="3"/>
  <c r="L55" i="3"/>
  <c r="H55" i="3"/>
  <c r="E55" i="3"/>
  <c r="M54" i="3"/>
  <c r="L54" i="3"/>
  <c r="H54" i="3"/>
  <c r="E54" i="3"/>
  <c r="M53" i="3"/>
  <c r="L53" i="3"/>
  <c r="H53" i="3"/>
  <c r="E53" i="3"/>
  <c r="M52" i="3"/>
  <c r="L52" i="3"/>
  <c r="H52" i="3"/>
  <c r="E52" i="3"/>
  <c r="M51" i="3"/>
  <c r="L51" i="3"/>
  <c r="H51" i="3"/>
  <c r="E51" i="3"/>
  <c r="M50" i="3"/>
  <c r="L50" i="3"/>
  <c r="H50" i="3"/>
  <c r="E50" i="3"/>
  <c r="M49" i="3"/>
  <c r="L49" i="3"/>
  <c r="H49" i="3"/>
  <c r="E49" i="3"/>
  <c r="M48" i="3"/>
  <c r="L48" i="3"/>
  <c r="H48" i="3"/>
  <c r="E48" i="3"/>
  <c r="M47" i="3"/>
  <c r="L47" i="3"/>
  <c r="H47" i="3"/>
  <c r="E47" i="3"/>
  <c r="M46" i="3"/>
  <c r="L46" i="3"/>
  <c r="H46" i="3"/>
  <c r="E46" i="3"/>
  <c r="L45" i="3"/>
  <c r="O45" i="3" s="1"/>
  <c r="H45" i="3"/>
  <c r="E45" i="3"/>
  <c r="M44" i="3"/>
  <c r="L44" i="3"/>
  <c r="H44" i="3"/>
  <c r="E44" i="3"/>
  <c r="M43" i="3"/>
  <c r="L43" i="3"/>
  <c r="H43" i="3"/>
  <c r="E43" i="3"/>
  <c r="M42" i="3"/>
  <c r="L42" i="3"/>
  <c r="H42" i="3"/>
  <c r="E42" i="3"/>
  <c r="M41" i="3"/>
  <c r="L41" i="3"/>
  <c r="H41" i="3"/>
  <c r="E41" i="3"/>
  <c r="M40" i="3"/>
  <c r="L40" i="3"/>
  <c r="H40" i="3"/>
  <c r="E40" i="3"/>
  <c r="M39" i="3"/>
  <c r="L39" i="3"/>
  <c r="H39" i="3"/>
  <c r="E39" i="3"/>
  <c r="M38" i="3"/>
  <c r="L38" i="3"/>
  <c r="H38" i="3"/>
  <c r="E38" i="3"/>
  <c r="M37" i="3"/>
  <c r="L37" i="3"/>
  <c r="H37" i="3"/>
  <c r="E37" i="3"/>
  <c r="M36" i="3"/>
  <c r="L36" i="3"/>
  <c r="H36" i="3"/>
  <c r="E36" i="3"/>
  <c r="M35" i="3"/>
  <c r="L35" i="3"/>
  <c r="H35" i="3"/>
  <c r="E35" i="3"/>
  <c r="M34" i="3"/>
  <c r="L34" i="3"/>
  <c r="H34" i="3"/>
  <c r="E34" i="3"/>
  <c r="M29" i="3"/>
  <c r="M24" i="3"/>
  <c r="M9" i="3"/>
  <c r="L9" i="3"/>
  <c r="M6" i="3"/>
  <c r="M3" i="3"/>
  <c r="M79" i="1"/>
  <c r="O79" i="1" s="1"/>
  <c r="H79" i="1"/>
  <c r="E79" i="1"/>
  <c r="M78" i="1"/>
  <c r="O78" i="1" s="1"/>
  <c r="H78" i="1"/>
  <c r="E78" i="1"/>
  <c r="M77" i="1"/>
  <c r="O77" i="1" s="1"/>
  <c r="H77" i="1"/>
  <c r="E77" i="1"/>
  <c r="O76" i="1"/>
  <c r="M76" i="1"/>
  <c r="H76" i="1"/>
  <c r="E76" i="1"/>
  <c r="M75" i="1"/>
  <c r="O75" i="1" s="1"/>
  <c r="H75" i="1"/>
  <c r="E75" i="1"/>
  <c r="O74" i="1"/>
  <c r="M74" i="1"/>
  <c r="H74" i="1"/>
  <c r="E74" i="1"/>
  <c r="M73" i="1"/>
  <c r="O73" i="1" s="1"/>
  <c r="H73" i="1"/>
  <c r="E73" i="1"/>
  <c r="O72" i="1"/>
  <c r="M72" i="1"/>
  <c r="H72" i="1"/>
  <c r="E72" i="1"/>
  <c r="M71" i="1"/>
  <c r="O71" i="1" s="1"/>
  <c r="H71" i="1"/>
  <c r="E71" i="1"/>
  <c r="O70" i="1"/>
  <c r="M70" i="1"/>
  <c r="H70" i="1"/>
  <c r="E70" i="1"/>
  <c r="M69" i="1"/>
  <c r="O69" i="1" s="1"/>
  <c r="H69" i="1"/>
  <c r="E69" i="1"/>
  <c r="O68" i="1"/>
  <c r="M68" i="1"/>
  <c r="H68" i="1"/>
  <c r="E68" i="1"/>
  <c r="M67" i="1"/>
  <c r="O67" i="1" s="1"/>
  <c r="H67" i="1"/>
  <c r="E67" i="1"/>
  <c r="O66" i="1"/>
  <c r="M66" i="1"/>
  <c r="H66" i="1"/>
  <c r="E66" i="1"/>
  <c r="M65" i="1"/>
  <c r="O65" i="1" s="1"/>
  <c r="H65" i="1"/>
  <c r="E65" i="1"/>
  <c r="O64" i="1"/>
  <c r="M64" i="1"/>
  <c r="H64" i="1"/>
  <c r="E64" i="1"/>
  <c r="M63" i="1"/>
  <c r="O63" i="1" s="1"/>
  <c r="H63" i="1"/>
  <c r="E63" i="1"/>
  <c r="O62" i="1"/>
  <c r="M62" i="1"/>
  <c r="H62" i="1"/>
  <c r="E62" i="1"/>
  <c r="M61" i="1"/>
  <c r="O61" i="1" s="1"/>
  <c r="H61" i="1"/>
  <c r="E61" i="1"/>
  <c r="O60" i="1"/>
  <c r="M60" i="1"/>
  <c r="H60" i="1"/>
  <c r="E60" i="1"/>
  <c r="M59" i="1"/>
  <c r="O59" i="1" s="1"/>
  <c r="H59" i="1"/>
  <c r="E59" i="1"/>
  <c r="O58" i="1"/>
  <c r="M58" i="1"/>
  <c r="H58" i="1"/>
  <c r="E58" i="1"/>
  <c r="M57" i="1"/>
  <c r="O57" i="1" s="1"/>
  <c r="H57" i="1"/>
  <c r="E57" i="1"/>
  <c r="M56" i="1"/>
  <c r="L56" i="1"/>
  <c r="O56" i="1" s="1"/>
  <c r="H56" i="1"/>
  <c r="E56" i="1"/>
  <c r="O55" i="1"/>
  <c r="M55" i="1"/>
  <c r="L55" i="1"/>
  <c r="H55" i="1"/>
  <c r="E55" i="1"/>
  <c r="M54" i="1"/>
  <c r="O54" i="1" s="1"/>
  <c r="L54" i="1"/>
  <c r="H54" i="1"/>
  <c r="E54" i="1"/>
  <c r="O53" i="1"/>
  <c r="M53" i="1"/>
  <c r="L53" i="1"/>
  <c r="H53" i="1"/>
  <c r="E53" i="1"/>
  <c r="M52" i="1"/>
  <c r="L52" i="1"/>
  <c r="O52" i="1" s="1"/>
  <c r="H52" i="1"/>
  <c r="E52" i="1"/>
  <c r="M51" i="1"/>
  <c r="L51" i="1"/>
  <c r="O51" i="1" s="1"/>
  <c r="H51" i="1"/>
  <c r="E51" i="1"/>
  <c r="O50" i="1"/>
  <c r="M50" i="1"/>
  <c r="L50" i="1"/>
  <c r="H50" i="1"/>
  <c r="E50" i="1"/>
  <c r="O49" i="1"/>
  <c r="M49" i="1"/>
  <c r="L49" i="1"/>
  <c r="H49" i="1"/>
  <c r="E49" i="1"/>
  <c r="M48" i="1"/>
  <c r="L48" i="1"/>
  <c r="O48" i="1" s="1"/>
  <c r="H48" i="1"/>
  <c r="E48" i="1"/>
  <c r="O47" i="1"/>
  <c r="M47" i="1"/>
  <c r="L47" i="1"/>
  <c r="H47" i="1"/>
  <c r="E47" i="1"/>
  <c r="M46" i="1"/>
  <c r="O46" i="1" s="1"/>
  <c r="L46" i="1"/>
  <c r="H46" i="1"/>
  <c r="E46" i="1"/>
  <c r="O45" i="1"/>
  <c r="M45" i="1"/>
  <c r="L45" i="1"/>
  <c r="H45" i="1"/>
  <c r="E45" i="1"/>
  <c r="M44" i="1"/>
  <c r="L44" i="1"/>
  <c r="O44" i="1" s="1"/>
  <c r="H44" i="1"/>
  <c r="E44" i="1"/>
  <c r="M43" i="1"/>
  <c r="L43" i="1"/>
  <c r="O43" i="1" s="1"/>
  <c r="H43" i="1"/>
  <c r="E43" i="1"/>
  <c r="O42" i="1"/>
  <c r="M42" i="1"/>
  <c r="L42" i="1"/>
  <c r="H42" i="1"/>
  <c r="E42" i="1"/>
  <c r="O41" i="1"/>
  <c r="M41" i="1"/>
  <c r="L41" i="1"/>
  <c r="H41" i="1"/>
  <c r="E41" i="1"/>
  <c r="M40" i="1"/>
  <c r="L40" i="1"/>
  <c r="O40" i="1" s="1"/>
  <c r="H40" i="1"/>
  <c r="E40" i="1"/>
  <c r="O39" i="1"/>
  <c r="M39" i="1"/>
  <c r="L39" i="1"/>
  <c r="H39" i="1"/>
  <c r="E39" i="1"/>
  <c r="M38" i="1"/>
  <c r="O38" i="1" s="1"/>
  <c r="L38" i="1"/>
  <c r="H38" i="1"/>
  <c r="E38" i="1"/>
  <c r="O37" i="1"/>
  <c r="M37" i="1"/>
  <c r="L37" i="1"/>
  <c r="H37" i="1"/>
  <c r="E37" i="1"/>
  <c r="M36" i="1"/>
  <c r="L36" i="1"/>
  <c r="O36" i="1" s="1"/>
  <c r="H36" i="1"/>
  <c r="E36" i="1"/>
  <c r="M35" i="1"/>
  <c r="L35" i="1"/>
  <c r="O35" i="1" s="1"/>
  <c r="H35" i="1"/>
  <c r="E35" i="1"/>
  <c r="O34" i="1"/>
  <c r="M34" i="1"/>
  <c r="L34" i="1"/>
  <c r="H34" i="1"/>
  <c r="E34" i="1"/>
  <c r="O33" i="1"/>
  <c r="M33" i="1"/>
  <c r="L33" i="1"/>
  <c r="H33" i="1"/>
  <c r="E33" i="1"/>
  <c r="M32" i="1"/>
  <c r="L32" i="1"/>
  <c r="O32" i="1" s="1"/>
  <c r="H32" i="1"/>
  <c r="E32" i="1"/>
  <c r="O31" i="1"/>
  <c r="M31" i="1"/>
  <c r="L31" i="1"/>
  <c r="H31" i="1"/>
  <c r="E31" i="1"/>
  <c r="M30" i="1"/>
  <c r="O30" i="1" s="1"/>
  <c r="L30" i="1"/>
  <c r="H30" i="1"/>
  <c r="E30" i="1"/>
  <c r="M29" i="1"/>
  <c r="L29" i="1"/>
  <c r="O29" i="1" s="1"/>
  <c r="H29" i="1"/>
  <c r="E29" i="1"/>
  <c r="M28" i="1"/>
  <c r="L28" i="1"/>
  <c r="O28" i="1" s="1"/>
  <c r="H28" i="1"/>
  <c r="E28" i="1"/>
  <c r="M27" i="1"/>
  <c r="L27" i="1"/>
  <c r="O27" i="1" s="1"/>
  <c r="H27" i="1"/>
  <c r="E27" i="1"/>
  <c r="O26" i="1"/>
  <c r="M26" i="1"/>
  <c r="L26" i="1"/>
  <c r="H26" i="1"/>
  <c r="E26" i="1"/>
  <c r="O25" i="1"/>
  <c r="M25" i="1"/>
  <c r="L25" i="1"/>
  <c r="H25" i="1"/>
  <c r="E25" i="1"/>
  <c r="M24" i="1"/>
  <c r="L24" i="1"/>
  <c r="O24" i="1" s="1"/>
  <c r="H24" i="1"/>
  <c r="E24" i="1"/>
  <c r="O23" i="1"/>
  <c r="M23" i="1"/>
  <c r="L23" i="1"/>
  <c r="H23" i="1"/>
  <c r="E23" i="1"/>
  <c r="M22" i="1"/>
  <c r="O22" i="1" s="1"/>
  <c r="L22" i="1"/>
  <c r="H22" i="1"/>
  <c r="E22" i="1"/>
  <c r="O21" i="1"/>
  <c r="M21" i="1"/>
  <c r="L21" i="1"/>
  <c r="H21" i="1"/>
  <c r="E21" i="1"/>
  <c r="L20" i="1"/>
  <c r="O20" i="1" s="1"/>
  <c r="H20" i="1"/>
  <c r="E20" i="1"/>
  <c r="M19" i="1"/>
  <c r="L19" i="1"/>
  <c r="O19" i="1" s="1"/>
  <c r="H19" i="1"/>
  <c r="E19" i="1"/>
  <c r="O18" i="1"/>
  <c r="M18" i="1"/>
  <c r="L18" i="1"/>
  <c r="H18" i="1"/>
  <c r="E18" i="1"/>
  <c r="M17" i="1"/>
  <c r="O17" i="1" s="1"/>
  <c r="L17" i="1"/>
  <c r="H17" i="1"/>
  <c r="E17" i="1"/>
  <c r="M16" i="1"/>
  <c r="L16" i="1"/>
  <c r="O16" i="1" s="1"/>
  <c r="H16" i="1"/>
  <c r="E16" i="1"/>
  <c r="M15" i="1"/>
  <c r="L15" i="1"/>
  <c r="O15" i="1" s="1"/>
  <c r="H15" i="1"/>
  <c r="E15" i="1"/>
  <c r="M14" i="1"/>
  <c r="L14" i="1"/>
  <c r="O14" i="1" s="1"/>
  <c r="H14" i="1"/>
  <c r="E14" i="1"/>
  <c r="M13" i="1"/>
  <c r="L13" i="1"/>
  <c r="O13" i="1" s="1"/>
  <c r="H13" i="1"/>
  <c r="E13" i="1"/>
  <c r="O12" i="1"/>
  <c r="M12" i="1"/>
  <c r="L12" i="1"/>
  <c r="H12" i="1"/>
  <c r="E12" i="1"/>
  <c r="M11" i="1"/>
  <c r="L11" i="1"/>
  <c r="O11" i="1" s="1"/>
  <c r="H11" i="1"/>
  <c r="E11" i="1"/>
  <c r="O10" i="1"/>
  <c r="M10" i="1"/>
  <c r="L10" i="1"/>
  <c r="H10" i="1"/>
  <c r="E10" i="1"/>
  <c r="M9" i="1"/>
  <c r="O9" i="1" s="1"/>
  <c r="L9" i="1"/>
  <c r="H9" i="1"/>
  <c r="E9" i="1"/>
  <c r="M8" i="1"/>
  <c r="L8" i="1"/>
  <c r="O8" i="1" s="1"/>
  <c r="H8" i="1"/>
  <c r="E8" i="1"/>
  <c r="M7" i="1"/>
  <c r="L7" i="1"/>
  <c r="O7" i="1" s="1"/>
  <c r="H7" i="1"/>
  <c r="E7" i="1"/>
  <c r="M6" i="1"/>
  <c r="L6" i="1"/>
  <c r="O6" i="1" s="1"/>
  <c r="H6" i="1"/>
  <c r="E6" i="1"/>
  <c r="M5" i="1"/>
  <c r="L5" i="1"/>
  <c r="O5" i="1" s="1"/>
  <c r="H5" i="1"/>
  <c r="E5" i="1"/>
  <c r="O4" i="1"/>
  <c r="M4" i="1"/>
  <c r="H4" i="1"/>
  <c r="E4" i="1"/>
  <c r="M3" i="1"/>
  <c r="L3" i="1"/>
  <c r="O3" i="1" s="1"/>
  <c r="H3" i="1"/>
  <c r="E3" i="1"/>
  <c r="H39" i="4"/>
  <c r="H37" i="4"/>
  <c r="H70" i="4"/>
  <c r="L70" i="4"/>
  <c r="L37" i="4"/>
  <c r="E37" i="4"/>
  <c r="M37" i="4"/>
  <c r="M70" i="4"/>
  <c r="M44" i="4"/>
  <c r="L44" i="4"/>
  <c r="O54" i="7" l="1"/>
  <c r="O27" i="7"/>
  <c r="O31" i="7"/>
  <c r="O33" i="7"/>
  <c r="O35" i="7"/>
  <c r="O43" i="7"/>
  <c r="O47" i="7"/>
  <c r="O49" i="7"/>
  <c r="O20" i="5"/>
  <c r="O13" i="9"/>
  <c r="O15" i="9"/>
  <c r="O17" i="9"/>
  <c r="O19" i="9"/>
  <c r="O21" i="9"/>
  <c r="O26" i="9"/>
  <c r="O30" i="9"/>
  <c r="O32" i="9"/>
  <c r="O34" i="9"/>
  <c r="O36" i="9"/>
  <c r="O38" i="9"/>
  <c r="O40" i="9"/>
  <c r="O42" i="9"/>
  <c r="O44" i="9"/>
  <c r="O52" i="9"/>
  <c r="O54" i="9"/>
  <c r="O56" i="9"/>
  <c r="O14" i="9"/>
  <c r="O22" i="9"/>
  <c r="O28" i="9"/>
  <c r="O25" i="9"/>
  <c r="O27" i="9"/>
  <c r="O31" i="9"/>
  <c r="O35" i="9"/>
  <c r="O43" i="9"/>
  <c r="O49" i="9"/>
  <c r="O57" i="9"/>
  <c r="O24" i="9"/>
  <c r="O51" i="9"/>
  <c r="O18" i="9"/>
  <c r="O39" i="9"/>
  <c r="O47" i="9"/>
  <c r="O55" i="9"/>
  <c r="O12" i="9"/>
  <c r="O29" i="9"/>
  <c r="O33" i="9"/>
  <c r="O46" i="9"/>
  <c r="O48" i="9"/>
  <c r="O24" i="3"/>
  <c r="O42" i="7"/>
  <c r="O44" i="7"/>
  <c r="O46" i="7"/>
  <c r="O48" i="7"/>
  <c r="O50" i="7"/>
  <c r="O52" i="7"/>
  <c r="O16" i="7"/>
  <c r="O17" i="7"/>
  <c r="O21" i="7"/>
  <c r="O23" i="7"/>
  <c r="O18" i="7"/>
  <c r="O20" i="7"/>
  <c r="O22" i="7"/>
  <c r="O38" i="7"/>
  <c r="O58" i="7"/>
  <c r="O60" i="7"/>
  <c r="O41" i="7"/>
  <c r="O53" i="7"/>
  <c r="O59" i="7"/>
  <c r="O61" i="7"/>
  <c r="O26" i="7"/>
  <c r="O28" i="7"/>
  <c r="O30" i="7"/>
  <c r="O32" i="7"/>
  <c r="O29" i="7"/>
  <c r="O14" i="7"/>
  <c r="O37" i="7"/>
  <c r="O39" i="7"/>
  <c r="O56" i="7"/>
  <c r="O24" i="7"/>
  <c r="O45" i="7"/>
  <c r="O15" i="7"/>
  <c r="O34" i="7"/>
  <c r="O36" i="7"/>
  <c r="O51" i="7"/>
  <c r="O19" i="7"/>
  <c r="O40" i="7"/>
  <c r="O55" i="7"/>
  <c r="E22" i="5"/>
  <c r="L21" i="3"/>
  <c r="O21" i="3" s="1"/>
  <c r="E25" i="3"/>
  <c r="H10" i="3"/>
  <c r="O17" i="3"/>
  <c r="E7" i="3"/>
  <c r="E21" i="6"/>
  <c r="E28" i="6"/>
  <c r="E11" i="6"/>
  <c r="H10" i="6"/>
  <c r="H27" i="6"/>
  <c r="H6" i="2"/>
  <c r="O30" i="2"/>
  <c r="H19" i="2"/>
  <c r="E20" i="2"/>
  <c r="H4" i="2"/>
  <c r="H20" i="2"/>
  <c r="H14" i="4"/>
  <c r="M16" i="4"/>
  <c r="O16" i="4" s="1"/>
  <c r="H17" i="4"/>
  <c r="H21" i="3"/>
  <c r="H24" i="5"/>
  <c r="E25" i="5"/>
  <c r="H25" i="5"/>
  <c r="H13" i="5"/>
  <c r="H19" i="5"/>
  <c r="H29" i="5"/>
  <c r="O19" i="5"/>
  <c r="H34" i="5"/>
  <c r="E14" i="4"/>
  <c r="H13" i="4"/>
  <c r="O46" i="6"/>
  <c r="H28" i="6"/>
  <c r="O28" i="6"/>
  <c r="O27" i="6"/>
  <c r="H21" i="6"/>
  <c r="E12" i="6"/>
  <c r="H23" i="6"/>
  <c r="O17" i="6"/>
  <c r="E10" i="3"/>
  <c r="H17" i="3"/>
  <c r="O10" i="3"/>
  <c r="H25" i="3"/>
  <c r="H9" i="3"/>
  <c r="O5" i="3"/>
  <c r="E29" i="3"/>
  <c r="H14" i="3"/>
  <c r="O20" i="3"/>
  <c r="O33" i="3"/>
  <c r="E23" i="3"/>
  <c r="O25" i="3"/>
  <c r="H5" i="3"/>
  <c r="O7" i="3"/>
  <c r="H23" i="3"/>
  <c r="H6" i="3"/>
  <c r="L14" i="3"/>
  <c r="O14" i="3" s="1"/>
  <c r="O23" i="3"/>
  <c r="E24" i="3"/>
  <c r="O25" i="5"/>
  <c r="E11" i="5"/>
  <c r="O24" i="5"/>
  <c r="H20" i="5"/>
  <c r="H39" i="5"/>
  <c r="H17" i="6"/>
  <c r="E4" i="6"/>
  <c r="E10" i="6"/>
  <c r="O23" i="6"/>
  <c r="O21" i="6"/>
  <c r="E19" i="6"/>
  <c r="E32" i="6"/>
  <c r="O12" i="6"/>
  <c r="O84" i="6"/>
  <c r="H19" i="6"/>
  <c r="E24" i="5"/>
  <c r="E32" i="5"/>
  <c r="H11" i="5"/>
  <c r="E20" i="5"/>
  <c r="H7" i="5"/>
  <c r="E7" i="5"/>
  <c r="O11" i="5"/>
  <c r="O13" i="5"/>
  <c r="O34" i="5"/>
  <c r="O7" i="5"/>
  <c r="O29" i="5"/>
  <c r="H40" i="5"/>
  <c r="H9" i="5"/>
  <c r="E39" i="5"/>
  <c r="E29" i="5"/>
  <c r="L39" i="5"/>
  <c r="O39" i="5" s="1"/>
  <c r="E23" i="5"/>
  <c r="E26" i="5"/>
  <c r="O41" i="5"/>
  <c r="E31" i="5"/>
  <c r="E9" i="5"/>
  <c r="E13" i="4"/>
  <c r="O13" i="4"/>
  <c r="H26" i="4"/>
  <c r="H16" i="4"/>
  <c r="O14" i="4"/>
  <c r="H4" i="4"/>
  <c r="O17" i="4"/>
  <c r="O26" i="4"/>
  <c r="H7" i="3"/>
  <c r="H17" i="2"/>
  <c r="E6" i="2"/>
  <c r="E4" i="2"/>
  <c r="O4" i="2"/>
  <c r="O29" i="2"/>
  <c r="O31" i="2"/>
  <c r="O33" i="2"/>
  <c r="O35" i="2"/>
  <c r="H14" i="2"/>
  <c r="H11" i="2"/>
  <c r="O17" i="2"/>
  <c r="O38" i="2"/>
  <c r="O40" i="2"/>
  <c r="O37" i="2"/>
  <c r="O39" i="2"/>
  <c r="O41" i="2"/>
  <c r="O47" i="2"/>
  <c r="O49" i="2"/>
  <c r="O51" i="2"/>
  <c r="O53" i="2"/>
  <c r="O55" i="2"/>
  <c r="O57" i="2"/>
  <c r="O59" i="2"/>
  <c r="O61" i="2"/>
  <c r="O63" i="2"/>
  <c r="O65" i="2"/>
  <c r="O69" i="2"/>
  <c r="O71" i="2"/>
  <c r="H10" i="2"/>
  <c r="E11" i="2"/>
  <c r="O14" i="2"/>
  <c r="O66" i="2"/>
  <c r="O68" i="2"/>
  <c r="O6" i="2"/>
  <c r="O20" i="2"/>
  <c r="H16" i="2"/>
  <c r="O18" i="2"/>
  <c r="O72" i="2"/>
  <c r="O45" i="2"/>
  <c r="O24" i="2"/>
  <c r="O32" i="2"/>
  <c r="O34" i="2"/>
  <c r="O42" i="2"/>
  <c r="O46" i="2"/>
  <c r="O48" i="2"/>
  <c r="O52" i="2"/>
  <c r="O58" i="2"/>
  <c r="O60" i="2"/>
  <c r="O62" i="2"/>
  <c r="O64" i="2"/>
  <c r="O44" i="2"/>
  <c r="E24" i="2"/>
  <c r="E13" i="2"/>
  <c r="L11" i="2"/>
  <c r="O11" i="2" s="1"/>
  <c r="O16" i="2"/>
  <c r="O50" i="2"/>
  <c r="O70" i="2"/>
  <c r="E19" i="2"/>
  <c r="E18" i="2"/>
  <c r="H13" i="2"/>
  <c r="O43" i="2"/>
  <c r="O54" i="2"/>
  <c r="O56" i="2"/>
  <c r="O67" i="2"/>
  <c r="E10" i="2"/>
  <c r="H30" i="6"/>
  <c r="E30" i="6"/>
  <c r="E23" i="6"/>
  <c r="L19" i="6"/>
  <c r="O19" i="6" s="1"/>
  <c r="H11" i="6"/>
  <c r="H32" i="6"/>
  <c r="O32" i="6"/>
  <c r="H4" i="6"/>
  <c r="O49" i="6"/>
  <c r="O30" i="6"/>
  <c r="O11" i="6"/>
  <c r="H12" i="6"/>
  <c r="O51" i="6"/>
  <c r="O41" i="6"/>
  <c r="O67" i="6"/>
  <c r="O75" i="6"/>
  <c r="O77" i="6"/>
  <c r="O81" i="6"/>
  <c r="E26" i="6"/>
  <c r="H26" i="6"/>
  <c r="E33" i="6"/>
  <c r="O10" i="6"/>
  <c r="L33" i="6"/>
  <c r="O33" i="6" s="1"/>
  <c r="O38" i="6"/>
  <c r="O40" i="6"/>
  <c r="O72" i="6"/>
  <c r="O74" i="6"/>
  <c r="O80" i="6"/>
  <c r="O4" i="6"/>
  <c r="O43" i="6"/>
  <c r="O71" i="6"/>
  <c r="O83" i="6"/>
  <c r="O73" i="6"/>
  <c r="O68" i="6"/>
  <c r="O47" i="6"/>
  <c r="O8" i="6"/>
  <c r="O53" i="6"/>
  <c r="O59" i="6"/>
  <c r="O61" i="6"/>
  <c r="O63" i="6"/>
  <c r="O65" i="6"/>
  <c r="O76" i="6"/>
  <c r="O36" i="6"/>
  <c r="O44" i="6"/>
  <c r="O69" i="6"/>
  <c r="O82" i="6"/>
  <c r="O50" i="6"/>
  <c r="O52" i="6"/>
  <c r="O56" i="6"/>
  <c r="O58" i="6"/>
  <c r="O62" i="6"/>
  <c r="O64" i="6"/>
  <c r="H33" i="6"/>
  <c r="O26" i="6"/>
  <c r="O42" i="6"/>
  <c r="O60" i="6"/>
  <c r="O37" i="6"/>
  <c r="O55" i="6"/>
  <c r="O78" i="6"/>
  <c r="O39" i="6"/>
  <c r="O57" i="6"/>
  <c r="O66" i="6"/>
  <c r="E8" i="6"/>
  <c r="O70" i="6"/>
  <c r="O45" i="6"/>
  <c r="O54" i="6"/>
  <c r="O79" i="6"/>
  <c r="H26" i="5"/>
  <c r="H23" i="5"/>
  <c r="H31" i="5"/>
  <c r="O26" i="5"/>
  <c r="H38" i="5"/>
  <c r="O9" i="5"/>
  <c r="O23" i="5"/>
  <c r="O40" i="5"/>
  <c r="O66" i="5"/>
  <c r="O68" i="5"/>
  <c r="O70" i="5"/>
  <c r="O74" i="5"/>
  <c r="O44" i="5"/>
  <c r="E38" i="5"/>
  <c r="H12" i="5"/>
  <c r="O73" i="5"/>
  <c r="E36" i="5"/>
  <c r="O31" i="5"/>
  <c r="L36" i="5"/>
  <c r="O36" i="5" s="1"/>
  <c r="O60" i="5"/>
  <c r="O12" i="5"/>
  <c r="O22" i="5"/>
  <c r="O55" i="5"/>
  <c r="O57" i="5"/>
  <c r="O85" i="5"/>
  <c r="O87" i="5"/>
  <c r="H22" i="5"/>
  <c r="O76" i="5"/>
  <c r="O84" i="5"/>
  <c r="O86" i="5"/>
  <c r="E12" i="5"/>
  <c r="O32" i="5"/>
  <c r="O45" i="5"/>
  <c r="O47" i="5"/>
  <c r="O49" i="5"/>
  <c r="O61" i="5"/>
  <c r="O63" i="5"/>
  <c r="O65" i="5"/>
  <c r="O69" i="5"/>
  <c r="O71" i="5"/>
  <c r="O81" i="5"/>
  <c r="O42" i="5"/>
  <c r="O54" i="5"/>
  <c r="O64" i="5"/>
  <c r="H32" i="5"/>
  <c r="O80" i="5"/>
  <c r="O59" i="5"/>
  <c r="O72" i="5"/>
  <c r="O56" i="5"/>
  <c r="O58" i="5"/>
  <c r="O75" i="5"/>
  <c r="O88" i="5"/>
  <c r="O51" i="5"/>
  <c r="O38" i="5"/>
  <c r="O43" i="5"/>
  <c r="O62" i="5"/>
  <c r="O77" i="5"/>
  <c r="O79" i="5"/>
  <c r="O83" i="5"/>
  <c r="O78" i="5"/>
  <c r="O53" i="5"/>
  <c r="O46" i="5"/>
  <c r="O67" i="5"/>
  <c r="O82" i="5"/>
  <c r="O48" i="5"/>
  <c r="O50" i="5"/>
  <c r="O44" i="3"/>
  <c r="O46" i="3"/>
  <c r="O48" i="3"/>
  <c r="H29" i="3"/>
  <c r="O6" i="3"/>
  <c r="O39" i="3"/>
  <c r="O41" i="3"/>
  <c r="O81" i="3"/>
  <c r="E6" i="3"/>
  <c r="H24" i="3"/>
  <c r="H3" i="3"/>
  <c r="O36" i="3"/>
  <c r="O38" i="3"/>
  <c r="O58" i="3"/>
  <c r="O72" i="3"/>
  <c r="O9" i="3"/>
  <c r="O51" i="3"/>
  <c r="O55" i="3"/>
  <c r="O57" i="3"/>
  <c r="O59" i="3"/>
  <c r="O61" i="3"/>
  <c r="O65" i="3"/>
  <c r="O67" i="3"/>
  <c r="O71" i="3"/>
  <c r="O73" i="3"/>
  <c r="O75" i="3"/>
  <c r="O77" i="3"/>
  <c r="O68" i="3"/>
  <c r="O40" i="3"/>
  <c r="O74" i="3"/>
  <c r="O3" i="3"/>
  <c r="O49" i="3"/>
  <c r="O64" i="3"/>
  <c r="O78" i="3"/>
  <c r="O80" i="3"/>
  <c r="L29" i="3"/>
  <c r="O29" i="3" s="1"/>
  <c r="O53" i="3"/>
  <c r="O69" i="3"/>
  <c r="O50" i="3"/>
  <c r="O54" i="3"/>
  <c r="O60" i="3"/>
  <c r="O35" i="3"/>
  <c r="O42" i="3"/>
  <c r="O62" i="3"/>
  <c r="O37" i="3"/>
  <c r="O66" i="3"/>
  <c r="O79" i="3"/>
  <c r="O70" i="3"/>
  <c r="O34" i="3"/>
  <c r="O43" i="3"/>
  <c r="O52" i="3"/>
  <c r="O63" i="3"/>
  <c r="O76" i="3"/>
  <c r="E3" i="3"/>
  <c r="O47" i="3"/>
  <c r="O56" i="3"/>
  <c r="H36" i="5"/>
  <c r="H24" i="2"/>
  <c r="H9" i="2"/>
  <c r="E9" i="2"/>
  <c r="O10" i="2"/>
  <c r="H18" i="2"/>
  <c r="O19" i="2"/>
  <c r="O13" i="2"/>
  <c r="O9" i="2"/>
  <c r="O37" i="4"/>
  <c r="E70" i="4"/>
  <c r="O70" i="4"/>
  <c r="H44" i="4"/>
  <c r="E44" i="4"/>
  <c r="O44" i="4"/>
  <c r="L6" i="4" l="1"/>
  <c r="M6" i="4"/>
  <c r="E6" i="4" l="1"/>
  <c r="H6" i="4"/>
  <c r="O6" i="4"/>
  <c r="H55" i="4"/>
  <c r="L55" i="4"/>
  <c r="H38" i="4"/>
  <c r="L38" i="4"/>
  <c r="H41" i="4"/>
  <c r="L40" i="4"/>
  <c r="L63" i="4"/>
  <c r="M40" i="4"/>
  <c r="M38" i="4"/>
  <c r="L41" i="4"/>
  <c r="M41" i="4"/>
  <c r="M55" i="4"/>
  <c r="M63" i="4"/>
  <c r="H63" i="4" l="1"/>
  <c r="H40" i="4"/>
  <c r="O63" i="4"/>
  <c r="O40" i="4"/>
  <c r="E40" i="4"/>
  <c r="O38" i="4"/>
  <c r="E38" i="4"/>
  <c r="O41" i="4"/>
  <c r="E41" i="4"/>
  <c r="O55" i="4"/>
  <c r="E55" i="4"/>
  <c r="E63" i="4"/>
  <c r="L30" i="4"/>
  <c r="L69" i="4"/>
  <c r="M69" i="4"/>
  <c r="M56" i="4"/>
  <c r="L56" i="4"/>
  <c r="M20" i="4"/>
  <c r="M30" i="4"/>
  <c r="L4" i="4"/>
  <c r="O69" i="4" l="1"/>
  <c r="E56" i="4"/>
  <c r="H69" i="4"/>
  <c r="E69" i="4"/>
  <c r="E20" i="4"/>
  <c r="H56" i="4"/>
  <c r="L20" i="4"/>
  <c r="O20" i="4" s="1"/>
  <c r="O56" i="4"/>
  <c r="H20" i="4"/>
  <c r="H30" i="4"/>
  <c r="E30" i="4"/>
  <c r="O30" i="4"/>
  <c r="M53" i="4" l="1"/>
  <c r="L53" i="4"/>
  <c r="E53" i="4"/>
  <c r="E74" i="4"/>
  <c r="M61" i="4"/>
  <c r="L61" i="4"/>
  <c r="L54" i="4"/>
  <c r="E52" i="4"/>
  <c r="E32" i="4"/>
  <c r="E54" i="4"/>
  <c r="E71" i="4"/>
  <c r="E77" i="4"/>
  <c r="E57" i="4"/>
  <c r="E68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51" i="4"/>
  <c r="E67" i="4"/>
  <c r="L60" i="4"/>
  <c r="L73" i="4"/>
  <c r="L49" i="4"/>
  <c r="L64" i="4"/>
  <c r="L62" i="4"/>
  <c r="L47" i="4"/>
  <c r="L46" i="4"/>
  <c r="O46" i="4" s="1"/>
  <c r="L51" i="4"/>
  <c r="L67" i="4"/>
  <c r="L75" i="4"/>
  <c r="L79" i="4"/>
  <c r="L42" i="4"/>
  <c r="L36" i="4"/>
  <c r="L39" i="4"/>
  <c r="L65" i="4"/>
  <c r="L80" i="4"/>
  <c r="L72" i="4"/>
  <c r="L76" i="4"/>
  <c r="L66" i="4"/>
  <c r="L45" i="4"/>
  <c r="L81" i="4"/>
  <c r="L58" i="4"/>
  <c r="L43" i="4"/>
  <c r="L50" i="4"/>
  <c r="L48" i="4"/>
  <c r="L59" i="4"/>
  <c r="L78" i="4"/>
  <c r="L52" i="4"/>
  <c r="L32" i="4"/>
  <c r="L71" i="4"/>
  <c r="L77" i="4"/>
  <c r="L57" i="4"/>
  <c r="L68" i="4"/>
  <c r="L82" i="4"/>
  <c r="L9" i="4"/>
  <c r="L74" i="4" l="1"/>
  <c r="O61" i="4"/>
  <c r="H53" i="4"/>
  <c r="O53" i="4"/>
  <c r="H61" i="4"/>
  <c r="E61" i="4"/>
  <c r="E60" i="4"/>
  <c r="E73" i="4"/>
  <c r="E49" i="4"/>
  <c r="E64" i="4"/>
  <c r="E62" i="4"/>
  <c r="E47" i="4"/>
  <c r="E5" i="4"/>
  <c r="E46" i="4"/>
  <c r="E4" i="4"/>
  <c r="E75" i="4"/>
  <c r="E79" i="4"/>
  <c r="E42" i="4"/>
  <c r="E36" i="4"/>
  <c r="E39" i="4"/>
  <c r="E65" i="4"/>
  <c r="E80" i="4"/>
  <c r="E72" i="4"/>
  <c r="E76" i="4"/>
  <c r="E66" i="4"/>
  <c r="E45" i="4"/>
  <c r="E81" i="4"/>
  <c r="E58" i="4"/>
  <c r="E43" i="4"/>
  <c r="E50" i="4"/>
  <c r="E48" i="4"/>
  <c r="E59" i="4"/>
  <c r="M105" i="4" l="1"/>
  <c r="O105" i="4" s="1"/>
  <c r="H105" i="4"/>
  <c r="E105" i="4"/>
  <c r="M104" i="4"/>
  <c r="O104" i="4" s="1"/>
  <c r="H104" i="4"/>
  <c r="E104" i="4"/>
  <c r="M103" i="4"/>
  <c r="O103" i="4" s="1"/>
  <c r="H103" i="4"/>
  <c r="E103" i="4"/>
  <c r="M102" i="4"/>
  <c r="O102" i="4" s="1"/>
  <c r="H102" i="4"/>
  <c r="E102" i="4"/>
  <c r="M101" i="4"/>
  <c r="O101" i="4" s="1"/>
  <c r="H101" i="4"/>
  <c r="M100" i="4"/>
  <c r="O100" i="4" s="1"/>
  <c r="H100" i="4"/>
  <c r="M99" i="4"/>
  <c r="O99" i="4" s="1"/>
  <c r="H99" i="4"/>
  <c r="M98" i="4"/>
  <c r="O98" i="4" s="1"/>
  <c r="H98" i="4"/>
  <c r="M97" i="4"/>
  <c r="O97" i="4" s="1"/>
  <c r="H97" i="4"/>
  <c r="M96" i="4"/>
  <c r="O96" i="4" s="1"/>
  <c r="H96" i="4"/>
  <c r="M95" i="4"/>
  <c r="O95" i="4" s="1"/>
  <c r="H95" i="4"/>
  <c r="M94" i="4"/>
  <c r="O94" i="4" s="1"/>
  <c r="H94" i="4"/>
  <c r="M93" i="4"/>
  <c r="O93" i="4" s="1"/>
  <c r="H93" i="4"/>
  <c r="M92" i="4"/>
  <c r="O92" i="4" s="1"/>
  <c r="H92" i="4"/>
  <c r="M91" i="4"/>
  <c r="O91" i="4" s="1"/>
  <c r="H91" i="4"/>
  <c r="M90" i="4"/>
  <c r="O90" i="4" s="1"/>
  <c r="H90" i="4"/>
  <c r="M89" i="4"/>
  <c r="O89" i="4" s="1"/>
  <c r="H89" i="4"/>
  <c r="M88" i="4"/>
  <c r="O88" i="4" s="1"/>
  <c r="H88" i="4"/>
  <c r="M87" i="4"/>
  <c r="O87" i="4" s="1"/>
  <c r="H87" i="4"/>
  <c r="M86" i="4"/>
  <c r="O86" i="4" s="1"/>
  <c r="H86" i="4"/>
  <c r="M85" i="4"/>
  <c r="O85" i="4" s="1"/>
  <c r="H85" i="4"/>
  <c r="M84" i="4"/>
  <c r="O84" i="4" s="1"/>
  <c r="H84" i="4"/>
  <c r="M83" i="4"/>
  <c r="O83" i="4" s="1"/>
  <c r="H83" i="4"/>
  <c r="M82" i="4"/>
  <c r="O82" i="4" s="1"/>
  <c r="H82" i="4"/>
  <c r="M68" i="4"/>
  <c r="O68" i="4" s="1"/>
  <c r="H68" i="4"/>
  <c r="M57" i="4"/>
  <c r="O57" i="4" s="1"/>
  <c r="H57" i="4"/>
  <c r="M77" i="4"/>
  <c r="O77" i="4" s="1"/>
  <c r="H77" i="4"/>
  <c r="M71" i="4"/>
  <c r="O71" i="4" s="1"/>
  <c r="H71" i="4"/>
  <c r="M54" i="4"/>
  <c r="O54" i="4" s="1"/>
  <c r="H54" i="4"/>
  <c r="M32" i="4"/>
  <c r="O32" i="4" s="1"/>
  <c r="H32" i="4"/>
  <c r="M52" i="4"/>
  <c r="O52" i="4" s="1"/>
  <c r="H52" i="4"/>
  <c r="M78" i="4"/>
  <c r="O78" i="4" s="1"/>
  <c r="H78" i="4"/>
  <c r="E78" i="4"/>
  <c r="M59" i="4"/>
  <c r="O59" i="4" s="1"/>
  <c r="H59" i="4"/>
  <c r="M48" i="4"/>
  <c r="O48" i="4" s="1"/>
  <c r="H48" i="4"/>
  <c r="M50" i="4"/>
  <c r="O50" i="4" s="1"/>
  <c r="H50" i="4"/>
  <c r="M43" i="4"/>
  <c r="O43" i="4" s="1"/>
  <c r="H43" i="4"/>
  <c r="M58" i="4"/>
  <c r="O58" i="4" s="1"/>
  <c r="H58" i="4"/>
  <c r="M81" i="4"/>
  <c r="O81" i="4" s="1"/>
  <c r="H81" i="4"/>
  <c r="M45" i="4"/>
  <c r="O45" i="4" s="1"/>
  <c r="H45" i="4"/>
  <c r="M66" i="4"/>
  <c r="O66" i="4" s="1"/>
  <c r="H66" i="4"/>
  <c r="M76" i="4"/>
  <c r="O76" i="4" s="1"/>
  <c r="H76" i="4"/>
  <c r="M72" i="4"/>
  <c r="O72" i="4" s="1"/>
  <c r="H72" i="4"/>
  <c r="M80" i="4"/>
  <c r="O80" i="4" s="1"/>
  <c r="H80" i="4"/>
  <c r="M65" i="4"/>
  <c r="O65" i="4" s="1"/>
  <c r="H65" i="4"/>
  <c r="M39" i="4"/>
  <c r="O39" i="4" s="1"/>
  <c r="M36" i="4"/>
  <c r="O36" i="4" s="1"/>
  <c r="H36" i="4"/>
  <c r="M42" i="4"/>
  <c r="O42" i="4" s="1"/>
  <c r="H42" i="4"/>
  <c r="M79" i="4"/>
  <c r="O79" i="4" s="1"/>
  <c r="H79" i="4"/>
  <c r="M75" i="4"/>
  <c r="O75" i="4" s="1"/>
  <c r="H75" i="4"/>
  <c r="M67" i="4"/>
  <c r="O67" i="4" s="1"/>
  <c r="H67" i="4"/>
  <c r="M51" i="4"/>
  <c r="O51" i="4" s="1"/>
  <c r="H51" i="4"/>
  <c r="M74" i="4"/>
  <c r="O74" i="4" s="1"/>
  <c r="H74" i="4"/>
  <c r="M4" i="4"/>
  <c r="O4" i="4" s="1"/>
  <c r="H46" i="4"/>
  <c r="M5" i="4"/>
  <c r="O5" i="4" s="1"/>
  <c r="H5" i="4"/>
  <c r="M47" i="4"/>
  <c r="O47" i="4" s="1"/>
  <c r="H47" i="4"/>
  <c r="M62" i="4"/>
  <c r="O62" i="4" s="1"/>
  <c r="H62" i="4"/>
  <c r="M64" i="4"/>
  <c r="O64" i="4" s="1"/>
  <c r="H64" i="4"/>
  <c r="M49" i="4"/>
  <c r="O49" i="4" s="1"/>
  <c r="H49" i="4"/>
  <c r="M73" i="4"/>
  <c r="O73" i="4" s="1"/>
  <c r="H73" i="4"/>
  <c r="M60" i="4"/>
  <c r="O60" i="4" s="1"/>
  <c r="H60" i="4"/>
  <c r="M9" i="4"/>
  <c r="O9" i="4" s="1"/>
  <c r="H9" i="4"/>
  <c r="E9" i="4"/>
  <c r="E33" i="3" l="1"/>
</calcChain>
</file>

<file path=xl/sharedStrings.xml><?xml version="1.0" encoding="utf-8"?>
<sst xmlns="http://schemas.openxmlformats.org/spreadsheetml/2006/main" count="342" uniqueCount="189">
  <si>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</si>
  <si>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</si>
  <si>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</si>
  <si>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</si>
  <si>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</si>
  <si>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</si>
  <si>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</si>
  <si>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</si>
  <si>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</si>
  <si>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</si>
  <si>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</si>
  <si>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</si>
  <si>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</si>
  <si>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</si>
  <si>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</si>
  <si>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7U Baseball</t>
  </si>
  <si>
    <t>8U Baseball</t>
  </si>
  <si>
    <t>9U Baseball</t>
  </si>
  <si>
    <t>10U Baseball</t>
  </si>
  <si>
    <t>11U Baseball</t>
  </si>
  <si>
    <t>12U Baseball</t>
  </si>
  <si>
    <t>13U Baseball</t>
  </si>
  <si>
    <t>14U Baseball</t>
  </si>
  <si>
    <t>15U Baseball</t>
  </si>
  <si>
    <t>Bulldogs Elite</t>
  </si>
  <si>
    <t>Bulldogs Select</t>
  </si>
  <si>
    <t>Bullpen 8u</t>
  </si>
  <si>
    <t>Classic City Dirtbags</t>
  </si>
  <si>
    <t>Col. County Cannons</t>
  </si>
  <si>
    <t>Eagles Elite</t>
  </si>
  <si>
    <t>Fury Baseball</t>
  </si>
  <si>
    <t>Georgia Jays</t>
  </si>
  <si>
    <t>Lost Boys</t>
  </si>
  <si>
    <t>5 Star Generals</t>
  </si>
  <si>
    <t>Athens Elite</t>
  </si>
  <si>
    <t>Buford Elite - Orton</t>
  </si>
  <si>
    <t>N GA Junkyard Dawgs</t>
  </si>
  <si>
    <t>Sandlot Legends</t>
  </si>
  <si>
    <t>Dacula Baseball</t>
  </si>
  <si>
    <t>Gwinnett Elite</t>
  </si>
  <si>
    <t>South Fork</t>
  </si>
  <si>
    <t>SS Academy Stripers</t>
  </si>
  <si>
    <t>Athens Biscuits</t>
  </si>
  <si>
    <t>Buford Travel Starkey</t>
  </si>
  <si>
    <t>NEGA Goats</t>
  </si>
  <si>
    <t>WG Warriors Green</t>
  </si>
  <si>
    <t>Atlanta Premier</t>
  </si>
  <si>
    <t>Monticello Outlaws</t>
  </si>
  <si>
    <t>Ambush Select Archer</t>
  </si>
  <si>
    <t>Archer Select</t>
  </si>
  <si>
    <t>Bandits</t>
  </si>
  <si>
    <t>Factory Prime</t>
  </si>
  <si>
    <t>Homeplate Whitlow</t>
  </si>
  <si>
    <t>SS Academy Kramer</t>
  </si>
  <si>
    <t>Wildthangz</t>
  </si>
  <si>
    <t>N GA Blaze</t>
  </si>
  <si>
    <t>Gwinnett Stripers</t>
  </si>
  <si>
    <t>WOW Factory</t>
  </si>
  <si>
    <t>Mill Creek Caldwell</t>
  </si>
  <si>
    <t>WG Warriors</t>
  </si>
  <si>
    <t>706 Baseball</t>
  </si>
  <si>
    <t>Hitmen Elite</t>
  </si>
  <si>
    <t>Banks Bombers</t>
  </si>
  <si>
    <t>Sharon Academy</t>
  </si>
  <si>
    <t>Walton Clippers</t>
  </si>
  <si>
    <t>Brookwood Legends</t>
  </si>
  <si>
    <t>Monroe Bulldogs</t>
  </si>
  <si>
    <t>16-18U Baseball</t>
  </si>
  <si>
    <t>Gwinnett Bandits Navy</t>
  </si>
  <si>
    <t>ECB Astros Orange</t>
  </si>
  <si>
    <t>AC Athletics</t>
  </si>
  <si>
    <t>Greenheads</t>
  </si>
  <si>
    <t>North GA Junkyard Dawgs</t>
  </si>
  <si>
    <t>Gwinnett Heat</t>
  </si>
  <si>
    <t>Georgia Chiefs</t>
  </si>
  <si>
    <t>OC River Dawgs</t>
  </si>
  <si>
    <t>Ambush Meeks</t>
  </si>
  <si>
    <t>Georgia Assault</t>
  </si>
  <si>
    <t>EC Invaders</t>
  </si>
  <si>
    <t>Colts Baseball Club</t>
  </si>
  <si>
    <t>GBA Spiked 9</t>
  </si>
  <si>
    <t>Jaxco Aces</t>
  </si>
  <si>
    <t>Georgia Redbirds</t>
  </si>
  <si>
    <t>North Hall Jr Trojans</t>
  </si>
  <si>
    <t>Mill Creek Hawks</t>
  </si>
  <si>
    <t>Jefferson Dragons</t>
  </si>
  <si>
    <t>North Georgia Blaze</t>
  </si>
  <si>
    <t>Yard Dogs</t>
  </si>
  <si>
    <t>JR Trojans Simmons</t>
  </si>
  <si>
    <t>Elite Sluggers - Bower</t>
  </si>
  <si>
    <t>Grayson 9U</t>
  </si>
  <si>
    <t>North Hall Jr Trojans Clore</t>
  </si>
  <si>
    <t>Laces</t>
  </si>
  <si>
    <t>North GA Elite</t>
  </si>
  <si>
    <t>SE Canes</t>
  </si>
  <si>
    <t>Southside Hitmen</t>
  </si>
  <si>
    <t>Georgia Legends</t>
  </si>
  <si>
    <t>Flush Baseball Club</t>
  </si>
  <si>
    <t>Avalanche</t>
  </si>
  <si>
    <t>GA Bandits</t>
  </si>
  <si>
    <t>Habersham Elite</t>
  </si>
  <si>
    <t>Mudcats 11U</t>
  </si>
  <si>
    <t>Bandits 11U</t>
  </si>
  <si>
    <t>OC Legends</t>
  </si>
  <si>
    <t>Rangers</t>
  </si>
  <si>
    <t>Georgia Titans</t>
  </si>
  <si>
    <t>Brookwood Indians</t>
  </si>
  <si>
    <t>Heaters</t>
  </si>
  <si>
    <t>Grayson Rams</t>
  </si>
  <si>
    <t>South River Mudcats</t>
  </si>
  <si>
    <t>Boom Squad</t>
  </si>
  <si>
    <t>Homeplate Chili Dogs</t>
  </si>
  <si>
    <t>Cherokee Bluff Bears</t>
  </si>
  <si>
    <t>HomePlate Chili Dogs</t>
  </si>
  <si>
    <t>AC Athletics - Braves</t>
  </si>
  <si>
    <t>Mudcats</t>
  </si>
  <si>
    <t>Hitting Lab</t>
  </si>
  <si>
    <t>HC Prime</t>
  </si>
  <si>
    <t>North Gwinnett Bulldogs</t>
  </si>
  <si>
    <t>Aces</t>
  </si>
  <si>
    <t>Avalanche Baseball</t>
  </si>
  <si>
    <t>5 Star Baseball</t>
  </si>
  <si>
    <t>Velo Factory</t>
  </si>
  <si>
    <t>Ambush Seekinger</t>
  </si>
  <si>
    <t>Morgan Maniacs</t>
  </si>
  <si>
    <t>Westminster Tribe</t>
  </si>
  <si>
    <t>Buford Wolves</t>
  </si>
  <si>
    <t>Dingers Athletics</t>
  </si>
  <si>
    <t>Ambush McClintock</t>
  </si>
  <si>
    <t>Flush Baseball</t>
  </si>
  <si>
    <t>Velo Factory National</t>
  </si>
  <si>
    <t>Lumpkin Indian Outlaws</t>
  </si>
  <si>
    <t>FTB GA 9U</t>
  </si>
  <si>
    <t>J-Town Express</t>
  </si>
  <si>
    <t>Oconee Wood Ducks</t>
  </si>
  <si>
    <t>SS Hitmen Black</t>
  </si>
  <si>
    <t>Outlaws</t>
  </si>
  <si>
    <t>Dawson Outsiders</t>
  </si>
  <si>
    <t>Diesel Dawgs Black</t>
  </si>
  <si>
    <t>Monroe Expos</t>
  </si>
  <si>
    <t>North GA Daggers</t>
  </si>
  <si>
    <t>AC Athletics 8u</t>
  </si>
  <si>
    <t>AC Athletics 7u</t>
  </si>
  <si>
    <t>Home Plate</t>
  </si>
  <si>
    <t>Elite Sluggers - Brandenburg</t>
  </si>
  <si>
    <t>Fury</t>
  </si>
  <si>
    <t>AC Athletics - Cubs</t>
  </si>
  <si>
    <t>AC Athletics - Sox</t>
  </si>
  <si>
    <t>Factory Select</t>
  </si>
  <si>
    <t>Alliance Thunder</t>
  </si>
  <si>
    <t>Prime Baseball</t>
  </si>
  <si>
    <t>Fielder's Choice Twins</t>
  </si>
  <si>
    <t>JR War Eagles</t>
  </si>
  <si>
    <t>FCA Hitter's Park Hammers</t>
  </si>
  <si>
    <t>Stingers</t>
  </si>
  <si>
    <t>Monroe Prospects</t>
  </si>
  <si>
    <t>5 Star Mafia 11u</t>
  </si>
  <si>
    <t>Yellow Jackets</t>
  </si>
  <si>
    <t>GA Cannonballers</t>
  </si>
  <si>
    <t>North GA Aces</t>
  </si>
  <si>
    <t>Mayhem Baseball</t>
  </si>
  <si>
    <t>SM Braves</t>
  </si>
  <si>
    <t>Grinders</t>
  </si>
  <si>
    <t>CoC</t>
  </si>
  <si>
    <t>Walton Co. A.S.</t>
  </si>
  <si>
    <t>US Elite</t>
  </si>
  <si>
    <t>Sharon Springs</t>
  </si>
  <si>
    <t>Lake Oconee Thrashers</t>
  </si>
  <si>
    <t>GA Select Braves</t>
  </si>
  <si>
    <t>5 Star Atlanta</t>
  </si>
  <si>
    <t>Brookwood 11U</t>
  </si>
  <si>
    <t>Social Circle Bombers</t>
  </si>
  <si>
    <t>Meridian Panthers</t>
  </si>
  <si>
    <t>Hitmen</t>
  </si>
  <si>
    <t>NYO Longhorns</t>
  </si>
  <si>
    <t>Wild West Walton</t>
  </si>
  <si>
    <t>Southeast Angels</t>
  </si>
  <si>
    <t>Bennett Park Broncos</t>
  </si>
  <si>
    <t>MGA Wolfpack</t>
  </si>
  <si>
    <t>Toccoa Stars</t>
  </si>
  <si>
    <t>Vipers</t>
  </si>
  <si>
    <t>Newton Patriots</t>
  </si>
  <si>
    <t>Athens Elite - Blue</t>
  </si>
  <si>
    <t>FOCO LOCO Lions</t>
  </si>
  <si>
    <t>Murphy Bulldogs</t>
  </si>
  <si>
    <t>The Crew</t>
  </si>
  <si>
    <t>Rangers Elite</t>
  </si>
  <si>
    <t>GA Titans Harrison</t>
  </si>
  <si>
    <t>Hardknox Hustle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</si>
</sst>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workbookViewId="0">
      <selection activeCell="A2" sqref="A2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E3" s="2" t="e">
        <f t="shared" ref="E3:E66" si="0">(B3)/(B3+C3+D3)</f>
        <v>#DIV/0!</v>
      </c>
      <c r="H3">
        <f t="shared" ref="H3:H66" si="1">F3-G3</f>
        <v>0</v>
      </c>
      <c r="L3">
        <f t="shared" ref="L3:L56" si="2">B3*10</f>
        <v>0</v>
      </c>
      <c r="M3">
        <f t="shared" ref="M3:M19" si="3">D3*5</f>
        <v>0</v>
      </c>
      <c r="O3">
        <f t="shared" ref="O3:O49" si="4">SUM(I3:N3)</f>
        <v>0</v>
      </c>
    </row>
    <row r="4" spans="1:27" ht="14.25" customHeight="1" x14ac:dyDescent="0.35">
      <c r="E4" s="2" t="e">
        <f t="shared" si="0"/>
        <v>#DIV/0!</v>
      </c>
      <c r="H4">
        <f t="shared" si="1"/>
        <v>0</v>
      </c>
      <c r="L4">
        <v>0</v>
      </c>
      <c r="M4">
        <f t="shared" si="3"/>
        <v>0</v>
      </c>
      <c r="O4">
        <f t="shared" si="4"/>
        <v>0</v>
      </c>
    </row>
    <row r="5" spans="1:27" x14ac:dyDescent="0.35">
      <c r="E5" s="2" t="e">
        <f t="shared" si="0"/>
        <v>#DIV/0!</v>
      </c>
      <c r="H5">
        <f t="shared" si="1"/>
        <v>0</v>
      </c>
      <c r="L5">
        <f t="shared" ref="L5" si="5">B5*10</f>
        <v>0</v>
      </c>
      <c r="M5">
        <f t="shared" si="3"/>
        <v>0</v>
      </c>
      <c r="O5">
        <f t="shared" ref="O5" si="6">SUM(I5:N5)</f>
        <v>0</v>
      </c>
    </row>
    <row r="6" spans="1:27" x14ac:dyDescent="0.35">
      <c r="E6" s="2" t="e">
        <f t="shared" si="0"/>
        <v>#DIV/0!</v>
      </c>
      <c r="H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3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3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ref="O8" si="7">SUM(I8:N8)</f>
        <v>0</v>
      </c>
    </row>
    <row r="9" spans="1:27" x14ac:dyDescent="0.3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3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3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ref="O11" si="8">SUM(I11:N11)</f>
        <v>0</v>
      </c>
    </row>
    <row r="12" spans="1:27" x14ac:dyDescent="0.3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ref="O14" si="9">SUM(I14:N14)</f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10">SUM(I15:N15)</f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ref="O18" si="11">SUM(I18:N18)</f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ref="M21:M79" si="12">D21*5</f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12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12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12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12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12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12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12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12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12"/>
        <v>0</v>
      </c>
      <c r="O30">
        <f t="shared" ref="O30" si="13">SUM(I30:N30)</f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12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12"/>
        <v>0</v>
      </c>
      <c r="O32">
        <f t="shared" si="4"/>
        <v>0</v>
      </c>
    </row>
    <row r="33" spans="1:16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12"/>
        <v>0</v>
      </c>
      <c r="O33">
        <f t="shared" si="4"/>
        <v>0</v>
      </c>
    </row>
    <row r="34" spans="1:16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12"/>
        <v>0</v>
      </c>
      <c r="O34">
        <f t="shared" si="4"/>
        <v>0</v>
      </c>
    </row>
    <row r="35" spans="1:16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12"/>
        <v>0</v>
      </c>
      <c r="O35">
        <f t="shared" si="4"/>
        <v>0</v>
      </c>
    </row>
    <row r="36" spans="1:16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12"/>
        <v>0</v>
      </c>
      <c r="O36">
        <f t="shared" si="4"/>
        <v>0</v>
      </c>
    </row>
    <row r="37" spans="1:16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12"/>
        <v>0</v>
      </c>
      <c r="O37">
        <f t="shared" ref="O37" si="14">SUM(I37:N37)</f>
        <v>0</v>
      </c>
    </row>
    <row r="38" spans="1:16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12"/>
        <v>0</v>
      </c>
      <c r="O38">
        <f t="shared" si="4"/>
        <v>0</v>
      </c>
    </row>
    <row r="39" spans="1:16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12"/>
        <v>0</v>
      </c>
      <c r="O39">
        <f t="shared" si="4"/>
        <v>0</v>
      </c>
    </row>
    <row r="40" spans="1:16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12"/>
        <v>0</v>
      </c>
      <c r="O40">
        <f t="shared" si="4"/>
        <v>0</v>
      </c>
    </row>
    <row r="41" spans="1:16" x14ac:dyDescent="0.35">
      <c r="A41" s="6"/>
      <c r="B41" s="4"/>
      <c r="C41" s="4"/>
      <c r="D41" s="4"/>
      <c r="E41" s="5" t="e">
        <f t="shared" si="0"/>
        <v>#DIV/0!</v>
      </c>
      <c r="F41" s="4"/>
      <c r="G41" s="4"/>
      <c r="H41" s="4">
        <f t="shared" si="1"/>
        <v>0</v>
      </c>
      <c r="I41" s="4"/>
      <c r="J41" s="4"/>
      <c r="K41" s="4"/>
      <c r="L41" s="4">
        <f t="shared" si="2"/>
        <v>0</v>
      </c>
      <c r="M41" s="4">
        <f t="shared" si="12"/>
        <v>0</v>
      </c>
      <c r="N41" s="4"/>
      <c r="O41" s="4">
        <f t="shared" si="4"/>
        <v>0</v>
      </c>
      <c r="P41" s="4"/>
    </row>
    <row r="42" spans="1:16" x14ac:dyDescent="0.3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12"/>
        <v>0</v>
      </c>
      <c r="O42">
        <f t="shared" si="4"/>
        <v>0</v>
      </c>
      <c r="P42" s="4"/>
    </row>
    <row r="43" spans="1:16" x14ac:dyDescent="0.3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12"/>
        <v>0</v>
      </c>
      <c r="O43">
        <f t="shared" si="4"/>
        <v>0</v>
      </c>
    </row>
    <row r="44" spans="1:16" x14ac:dyDescent="0.3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12"/>
        <v>0</v>
      </c>
      <c r="O44">
        <f t="shared" si="4"/>
        <v>0</v>
      </c>
    </row>
    <row r="45" spans="1:16" x14ac:dyDescent="0.35">
      <c r="A45" s="6"/>
      <c r="B45" s="4"/>
      <c r="C45" s="4"/>
      <c r="D45" s="4"/>
      <c r="E45" s="5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4">
        <f t="shared" si="2"/>
        <v>0</v>
      </c>
      <c r="M45" s="4">
        <f t="shared" si="12"/>
        <v>0</v>
      </c>
      <c r="N45" s="4"/>
      <c r="O45" s="4">
        <f t="shared" si="4"/>
        <v>0</v>
      </c>
      <c r="P45" s="4"/>
    </row>
    <row r="46" spans="1:16" x14ac:dyDescent="0.35">
      <c r="A46" s="6"/>
      <c r="B46" s="4"/>
      <c r="C46" s="4"/>
      <c r="D46" s="4"/>
      <c r="E46" s="5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4">
        <f t="shared" si="2"/>
        <v>0</v>
      </c>
      <c r="M46" s="4">
        <f t="shared" si="12"/>
        <v>0</v>
      </c>
      <c r="N46" s="4"/>
      <c r="O46" s="4">
        <f t="shared" si="4"/>
        <v>0</v>
      </c>
      <c r="P46" s="4"/>
    </row>
    <row r="47" spans="1:16" x14ac:dyDescent="0.3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12"/>
        <v>0</v>
      </c>
      <c r="N47" s="4"/>
      <c r="O47" s="4">
        <f t="shared" si="4"/>
        <v>0</v>
      </c>
      <c r="P47" s="4"/>
    </row>
    <row r="48" spans="1:16" x14ac:dyDescent="0.35">
      <c r="A48" s="6"/>
      <c r="B48" s="4"/>
      <c r="C48" s="4"/>
      <c r="D48" s="4"/>
      <c r="E48" s="5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4">
        <f t="shared" si="2"/>
        <v>0</v>
      </c>
      <c r="M48" s="4">
        <f t="shared" si="12"/>
        <v>0</v>
      </c>
      <c r="N48" s="4"/>
      <c r="O48" s="4">
        <f t="shared" si="4"/>
        <v>0</v>
      </c>
      <c r="P48" s="4"/>
    </row>
    <row r="49" spans="1:16" x14ac:dyDescent="0.35">
      <c r="A49" s="6"/>
      <c r="B49" s="4"/>
      <c r="C49" s="4"/>
      <c r="D49" s="4"/>
      <c r="E49" s="5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4">
        <f t="shared" si="2"/>
        <v>0</v>
      </c>
      <c r="M49" s="4">
        <f t="shared" si="12"/>
        <v>0</v>
      </c>
      <c r="N49" s="4"/>
      <c r="O49" s="4">
        <f t="shared" si="4"/>
        <v>0</v>
      </c>
      <c r="P49" s="4"/>
    </row>
    <row r="50" spans="1:16" x14ac:dyDescent="0.35">
      <c r="A50" s="6"/>
      <c r="B50" s="4"/>
      <c r="C50" s="4"/>
      <c r="D50" s="4"/>
      <c r="E50" s="5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4">
        <f t="shared" si="2"/>
        <v>0</v>
      </c>
      <c r="M50" s="4">
        <f t="shared" si="12"/>
        <v>0</v>
      </c>
      <c r="N50" s="4"/>
      <c r="O50" s="4">
        <f t="shared" ref="O50:O79" si="15">SUM(I50:N50)</f>
        <v>0</v>
      </c>
    </row>
    <row r="51" spans="1:16" x14ac:dyDescent="0.3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12"/>
        <v>0</v>
      </c>
      <c r="O51">
        <f t="shared" si="15"/>
        <v>0</v>
      </c>
    </row>
    <row r="52" spans="1:16" x14ac:dyDescent="0.3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12"/>
        <v>0</v>
      </c>
      <c r="O52">
        <f t="shared" si="15"/>
        <v>0</v>
      </c>
    </row>
    <row r="53" spans="1:16" x14ac:dyDescent="0.3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12"/>
        <v>0</v>
      </c>
      <c r="O53">
        <f t="shared" si="15"/>
        <v>0</v>
      </c>
    </row>
    <row r="54" spans="1:16" x14ac:dyDescent="0.3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12"/>
        <v>0</v>
      </c>
      <c r="O54">
        <f t="shared" si="15"/>
        <v>0</v>
      </c>
    </row>
    <row r="55" spans="1:16" x14ac:dyDescent="0.3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12"/>
        <v>0</v>
      </c>
      <c r="O55">
        <f t="shared" si="15"/>
        <v>0</v>
      </c>
    </row>
    <row r="56" spans="1:16" x14ac:dyDescent="0.3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12"/>
        <v>0</v>
      </c>
      <c r="O56">
        <f t="shared" si="15"/>
        <v>0</v>
      </c>
    </row>
    <row r="57" spans="1:16" x14ac:dyDescent="0.35">
      <c r="E57" s="2" t="e">
        <f t="shared" si="0"/>
        <v>#DIV/0!</v>
      </c>
      <c r="H57">
        <f t="shared" si="1"/>
        <v>0</v>
      </c>
      <c r="M57">
        <f t="shared" si="12"/>
        <v>0</v>
      </c>
      <c r="O57">
        <f t="shared" si="15"/>
        <v>0</v>
      </c>
    </row>
    <row r="58" spans="1:16" x14ac:dyDescent="0.35">
      <c r="E58" s="2" t="e">
        <f t="shared" si="0"/>
        <v>#DIV/0!</v>
      </c>
      <c r="H58">
        <f t="shared" si="1"/>
        <v>0</v>
      </c>
      <c r="M58">
        <f t="shared" si="12"/>
        <v>0</v>
      </c>
      <c r="O58">
        <f t="shared" si="15"/>
        <v>0</v>
      </c>
    </row>
    <row r="59" spans="1:16" x14ac:dyDescent="0.35">
      <c r="E59" s="2" t="e">
        <f t="shared" si="0"/>
        <v>#DIV/0!</v>
      </c>
      <c r="H59">
        <f t="shared" si="1"/>
        <v>0</v>
      </c>
      <c r="M59">
        <f t="shared" si="12"/>
        <v>0</v>
      </c>
      <c r="O59">
        <f t="shared" si="15"/>
        <v>0</v>
      </c>
    </row>
    <row r="60" spans="1:16" x14ac:dyDescent="0.35">
      <c r="E60" s="2" t="e">
        <f t="shared" si="0"/>
        <v>#DIV/0!</v>
      </c>
      <c r="H60">
        <f t="shared" si="1"/>
        <v>0</v>
      </c>
      <c r="M60">
        <f t="shared" si="12"/>
        <v>0</v>
      </c>
      <c r="O60">
        <f t="shared" si="15"/>
        <v>0</v>
      </c>
    </row>
    <row r="61" spans="1:16" x14ac:dyDescent="0.35">
      <c r="E61" s="2" t="e">
        <f t="shared" si="0"/>
        <v>#DIV/0!</v>
      </c>
      <c r="H61">
        <f t="shared" si="1"/>
        <v>0</v>
      </c>
      <c r="M61">
        <f t="shared" si="12"/>
        <v>0</v>
      </c>
      <c r="O61">
        <f t="shared" si="15"/>
        <v>0</v>
      </c>
    </row>
    <row r="62" spans="1:16" x14ac:dyDescent="0.35">
      <c r="E62" s="2" t="e">
        <f t="shared" si="0"/>
        <v>#DIV/0!</v>
      </c>
      <c r="H62">
        <f t="shared" si="1"/>
        <v>0</v>
      </c>
      <c r="M62">
        <f t="shared" si="12"/>
        <v>0</v>
      </c>
      <c r="O62">
        <f t="shared" si="15"/>
        <v>0</v>
      </c>
    </row>
    <row r="63" spans="1:16" x14ac:dyDescent="0.35">
      <c r="E63" s="2" t="e">
        <f t="shared" si="0"/>
        <v>#DIV/0!</v>
      </c>
      <c r="H63">
        <f t="shared" si="1"/>
        <v>0</v>
      </c>
      <c r="M63">
        <f t="shared" si="12"/>
        <v>0</v>
      </c>
      <c r="O63">
        <f t="shared" si="15"/>
        <v>0</v>
      </c>
    </row>
    <row r="64" spans="1:16" x14ac:dyDescent="0.35">
      <c r="E64" s="2" t="e">
        <f t="shared" si="0"/>
        <v>#DIV/0!</v>
      </c>
      <c r="H64">
        <f t="shared" si="1"/>
        <v>0</v>
      </c>
      <c r="M64">
        <f t="shared" si="12"/>
        <v>0</v>
      </c>
      <c r="O64">
        <f t="shared" si="15"/>
        <v>0</v>
      </c>
    </row>
    <row r="65" spans="5:15" x14ac:dyDescent="0.35">
      <c r="E65" s="2" t="e">
        <f t="shared" si="0"/>
        <v>#DIV/0!</v>
      </c>
      <c r="H65">
        <f t="shared" si="1"/>
        <v>0</v>
      </c>
      <c r="M65">
        <f t="shared" si="12"/>
        <v>0</v>
      </c>
      <c r="O65">
        <f t="shared" si="15"/>
        <v>0</v>
      </c>
    </row>
    <row r="66" spans="5:15" x14ac:dyDescent="0.35">
      <c r="E66" s="2" t="e">
        <f t="shared" si="0"/>
        <v>#DIV/0!</v>
      </c>
      <c r="H66">
        <f t="shared" si="1"/>
        <v>0</v>
      </c>
      <c r="M66">
        <f t="shared" si="12"/>
        <v>0</v>
      </c>
      <c r="O66">
        <f t="shared" si="15"/>
        <v>0</v>
      </c>
    </row>
    <row r="67" spans="5:15" x14ac:dyDescent="0.35">
      <c r="E67" s="2" t="e">
        <f t="shared" ref="E67:E79" si="16">(B67)/(B67+C67+D67)</f>
        <v>#DIV/0!</v>
      </c>
      <c r="H67">
        <f t="shared" ref="H67:H79" si="17">F67-G67</f>
        <v>0</v>
      </c>
      <c r="M67">
        <f t="shared" si="12"/>
        <v>0</v>
      </c>
      <c r="O67">
        <f t="shared" si="15"/>
        <v>0</v>
      </c>
    </row>
    <row r="68" spans="5:15" x14ac:dyDescent="0.35">
      <c r="E68" s="2" t="e">
        <f t="shared" si="16"/>
        <v>#DIV/0!</v>
      </c>
      <c r="H68">
        <f t="shared" si="17"/>
        <v>0</v>
      </c>
      <c r="M68">
        <f t="shared" si="12"/>
        <v>0</v>
      </c>
      <c r="O68">
        <f t="shared" si="15"/>
        <v>0</v>
      </c>
    </row>
    <row r="69" spans="5:15" x14ac:dyDescent="0.35">
      <c r="E69" s="2" t="e">
        <f t="shared" si="16"/>
        <v>#DIV/0!</v>
      </c>
      <c r="H69">
        <f t="shared" si="17"/>
        <v>0</v>
      </c>
      <c r="M69">
        <f t="shared" si="12"/>
        <v>0</v>
      </c>
      <c r="O69">
        <f t="shared" si="15"/>
        <v>0</v>
      </c>
    </row>
    <row r="70" spans="5:15" x14ac:dyDescent="0.35">
      <c r="E70" s="2" t="e">
        <f t="shared" si="16"/>
        <v>#DIV/0!</v>
      </c>
      <c r="H70">
        <f t="shared" si="17"/>
        <v>0</v>
      </c>
      <c r="M70">
        <f t="shared" si="12"/>
        <v>0</v>
      </c>
      <c r="O70">
        <f t="shared" si="15"/>
        <v>0</v>
      </c>
    </row>
    <row r="71" spans="5:15" x14ac:dyDescent="0.35">
      <c r="E71" s="2" t="e">
        <f t="shared" si="16"/>
        <v>#DIV/0!</v>
      </c>
      <c r="H71">
        <f t="shared" si="17"/>
        <v>0</v>
      </c>
      <c r="M71">
        <f t="shared" si="12"/>
        <v>0</v>
      </c>
      <c r="O71">
        <f t="shared" si="15"/>
        <v>0</v>
      </c>
    </row>
    <row r="72" spans="5:15" x14ac:dyDescent="0.35">
      <c r="E72" s="2" t="e">
        <f t="shared" si="16"/>
        <v>#DIV/0!</v>
      </c>
      <c r="H72">
        <f t="shared" si="17"/>
        <v>0</v>
      </c>
      <c r="M72">
        <f t="shared" si="12"/>
        <v>0</v>
      </c>
      <c r="O72">
        <f t="shared" si="15"/>
        <v>0</v>
      </c>
    </row>
    <row r="73" spans="5:15" x14ac:dyDescent="0.35">
      <c r="E73" s="2" t="e">
        <f t="shared" si="16"/>
        <v>#DIV/0!</v>
      </c>
      <c r="H73">
        <f t="shared" si="17"/>
        <v>0</v>
      </c>
      <c r="M73">
        <f t="shared" si="12"/>
        <v>0</v>
      </c>
      <c r="O73">
        <f t="shared" si="15"/>
        <v>0</v>
      </c>
    </row>
    <row r="74" spans="5:15" x14ac:dyDescent="0.35">
      <c r="E74" s="2" t="e">
        <f t="shared" si="16"/>
        <v>#DIV/0!</v>
      </c>
      <c r="H74">
        <f t="shared" si="17"/>
        <v>0</v>
      </c>
      <c r="M74">
        <f t="shared" si="12"/>
        <v>0</v>
      </c>
      <c r="O74">
        <f t="shared" si="15"/>
        <v>0</v>
      </c>
    </row>
    <row r="75" spans="5:15" x14ac:dyDescent="0.35">
      <c r="E75" s="2" t="e">
        <f t="shared" si="16"/>
        <v>#DIV/0!</v>
      </c>
      <c r="H75">
        <f t="shared" si="17"/>
        <v>0</v>
      </c>
      <c r="M75">
        <f t="shared" si="12"/>
        <v>0</v>
      </c>
      <c r="O75">
        <f t="shared" si="15"/>
        <v>0</v>
      </c>
    </row>
    <row r="76" spans="5:15" x14ac:dyDescent="0.35">
      <c r="E76" t="e">
        <f t="shared" si="16"/>
        <v>#DIV/0!</v>
      </c>
      <c r="H76">
        <f t="shared" si="17"/>
        <v>0</v>
      </c>
      <c r="M76">
        <f t="shared" si="12"/>
        <v>0</v>
      </c>
      <c r="O76">
        <f t="shared" si="15"/>
        <v>0</v>
      </c>
    </row>
    <row r="77" spans="5:15" x14ac:dyDescent="0.35">
      <c r="E77" t="e">
        <f t="shared" si="16"/>
        <v>#DIV/0!</v>
      </c>
      <c r="H77">
        <f t="shared" si="17"/>
        <v>0</v>
      </c>
      <c r="M77">
        <f t="shared" si="12"/>
        <v>0</v>
      </c>
      <c r="O77">
        <f t="shared" si="15"/>
        <v>0</v>
      </c>
    </row>
    <row r="78" spans="5:15" x14ac:dyDescent="0.35">
      <c r="E78" t="e">
        <f t="shared" si="16"/>
        <v>#DIV/0!</v>
      </c>
      <c r="H78">
        <f t="shared" si="17"/>
        <v>0</v>
      </c>
      <c r="M78">
        <f t="shared" si="12"/>
        <v>0</v>
      </c>
      <c r="O78">
        <f t="shared" si="15"/>
        <v>0</v>
      </c>
    </row>
    <row r="79" spans="5:15" x14ac:dyDescent="0.35">
      <c r="E79" t="e">
        <f t="shared" si="16"/>
        <v>#DIV/0!</v>
      </c>
      <c r="H79">
        <f t="shared" si="17"/>
        <v>0</v>
      </c>
      <c r="M79">
        <f t="shared" si="12"/>
        <v>0</v>
      </c>
      <c r="O79">
        <f t="shared" si="15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9"/>
  <sheetViews>
    <sheetView workbookViewId="0">
      <selection activeCell="A3" sqref="A3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67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E3" s="2" t="e">
        <f t="shared" ref="E3:E66" si="0">(B3)/(B3+C3+D3)</f>
        <v>#DIV/0!</v>
      </c>
      <c r="H3">
        <f t="shared" ref="H3:H66" si="1">F3-G3</f>
        <v>0</v>
      </c>
      <c r="L3">
        <f t="shared" ref="L3:L56" si="2">B3*10</f>
        <v>0</v>
      </c>
      <c r="M3">
        <f t="shared" ref="M3:M19" si="3">D3*5</f>
        <v>0</v>
      </c>
      <c r="O3">
        <f t="shared" ref="O3:O49" si="4">SUM(I3:N3)</f>
        <v>0</v>
      </c>
    </row>
    <row r="4" spans="1:27" ht="14.25" customHeight="1" x14ac:dyDescent="0.35">
      <c r="E4" s="2" t="e">
        <f t="shared" si="0"/>
        <v>#DIV/0!</v>
      </c>
      <c r="H4">
        <f t="shared" si="1"/>
        <v>0</v>
      </c>
      <c r="L4">
        <v>0</v>
      </c>
      <c r="M4">
        <f t="shared" si="3"/>
        <v>0</v>
      </c>
      <c r="O4">
        <f t="shared" si="4"/>
        <v>0</v>
      </c>
    </row>
    <row r="5" spans="1:27" x14ac:dyDescent="0.35">
      <c r="E5" s="2" t="e">
        <f t="shared" si="0"/>
        <v>#DIV/0!</v>
      </c>
      <c r="H5">
        <f t="shared" si="1"/>
        <v>0</v>
      </c>
      <c r="L5">
        <f t="shared" ref="L5" si="5">B5*10</f>
        <v>0</v>
      </c>
      <c r="M5">
        <f t="shared" si="3"/>
        <v>0</v>
      </c>
      <c r="O5">
        <f t="shared" ref="O5" si="6">SUM(I5:N5)</f>
        <v>0</v>
      </c>
    </row>
    <row r="6" spans="1:27" x14ac:dyDescent="0.35">
      <c r="E6" s="2" t="e">
        <f t="shared" si="0"/>
        <v>#DIV/0!</v>
      </c>
      <c r="H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3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3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ref="O8" si="7">SUM(I8:N8)</f>
        <v>0</v>
      </c>
    </row>
    <row r="9" spans="1:27" x14ac:dyDescent="0.3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3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3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ref="O11" si="8">SUM(I11:N11)</f>
        <v>0</v>
      </c>
    </row>
    <row r="12" spans="1:27" x14ac:dyDescent="0.3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ref="O14" si="9">SUM(I14:N14)</f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10">SUM(I15:N15)</f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ref="O18" si="11">SUM(I18:N18)</f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ref="M21:M79" si="12">D21*5</f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12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12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12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12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12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12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12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12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12"/>
        <v>0</v>
      </c>
      <c r="O30">
        <f t="shared" ref="O30" si="13">SUM(I30:N30)</f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12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12"/>
        <v>0</v>
      </c>
      <c r="O32">
        <f t="shared" si="4"/>
        <v>0</v>
      </c>
    </row>
    <row r="33" spans="1:16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12"/>
        <v>0</v>
      </c>
      <c r="O33">
        <f t="shared" si="4"/>
        <v>0</v>
      </c>
    </row>
    <row r="34" spans="1:16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12"/>
        <v>0</v>
      </c>
      <c r="O34">
        <f t="shared" si="4"/>
        <v>0</v>
      </c>
    </row>
    <row r="35" spans="1:16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12"/>
        <v>0</v>
      </c>
      <c r="O35">
        <f t="shared" si="4"/>
        <v>0</v>
      </c>
    </row>
    <row r="36" spans="1:16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12"/>
        <v>0</v>
      </c>
      <c r="O36">
        <f t="shared" si="4"/>
        <v>0</v>
      </c>
    </row>
    <row r="37" spans="1:16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12"/>
        <v>0</v>
      </c>
      <c r="O37">
        <f t="shared" ref="O37" si="14">SUM(I37:N37)</f>
        <v>0</v>
      </c>
    </row>
    <row r="38" spans="1:16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12"/>
        <v>0</v>
      </c>
      <c r="O38">
        <f t="shared" si="4"/>
        <v>0</v>
      </c>
    </row>
    <row r="39" spans="1:16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12"/>
        <v>0</v>
      </c>
      <c r="O39">
        <f t="shared" si="4"/>
        <v>0</v>
      </c>
    </row>
    <row r="40" spans="1:16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12"/>
        <v>0</v>
      </c>
      <c r="O40">
        <f t="shared" si="4"/>
        <v>0</v>
      </c>
    </row>
    <row r="41" spans="1:16" x14ac:dyDescent="0.35">
      <c r="A41" s="6"/>
      <c r="B41" s="4"/>
      <c r="C41" s="4"/>
      <c r="D41" s="4"/>
      <c r="E41" s="5" t="e">
        <f t="shared" si="0"/>
        <v>#DIV/0!</v>
      </c>
      <c r="F41" s="4"/>
      <c r="G41" s="4"/>
      <c r="H41" s="4">
        <f t="shared" si="1"/>
        <v>0</v>
      </c>
      <c r="I41" s="4"/>
      <c r="J41" s="4"/>
      <c r="K41" s="4"/>
      <c r="L41" s="4">
        <f t="shared" si="2"/>
        <v>0</v>
      </c>
      <c r="M41" s="4">
        <f t="shared" si="12"/>
        <v>0</v>
      </c>
      <c r="N41" s="4"/>
      <c r="O41" s="4">
        <f t="shared" si="4"/>
        <v>0</v>
      </c>
      <c r="P41" s="4"/>
    </row>
    <row r="42" spans="1:16" x14ac:dyDescent="0.3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12"/>
        <v>0</v>
      </c>
      <c r="O42">
        <f t="shared" si="4"/>
        <v>0</v>
      </c>
      <c r="P42" s="4"/>
    </row>
    <row r="43" spans="1:16" x14ac:dyDescent="0.3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12"/>
        <v>0</v>
      </c>
      <c r="O43">
        <f t="shared" si="4"/>
        <v>0</v>
      </c>
    </row>
    <row r="44" spans="1:16" x14ac:dyDescent="0.3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12"/>
        <v>0</v>
      </c>
      <c r="O44">
        <f t="shared" si="4"/>
        <v>0</v>
      </c>
    </row>
    <row r="45" spans="1:16" x14ac:dyDescent="0.35">
      <c r="A45" s="6"/>
      <c r="B45" s="4"/>
      <c r="C45" s="4"/>
      <c r="D45" s="4"/>
      <c r="E45" s="5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4">
        <f t="shared" si="2"/>
        <v>0</v>
      </c>
      <c r="M45" s="4">
        <f t="shared" si="12"/>
        <v>0</v>
      </c>
      <c r="N45" s="4"/>
      <c r="O45" s="4">
        <f t="shared" si="4"/>
        <v>0</v>
      </c>
      <c r="P45" s="4"/>
    </row>
    <row r="46" spans="1:16" x14ac:dyDescent="0.35">
      <c r="A46" s="6"/>
      <c r="B46" s="4"/>
      <c r="C46" s="4"/>
      <c r="D46" s="4"/>
      <c r="E46" s="5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4">
        <f t="shared" si="2"/>
        <v>0</v>
      </c>
      <c r="M46" s="4">
        <f t="shared" si="12"/>
        <v>0</v>
      </c>
      <c r="N46" s="4"/>
      <c r="O46" s="4">
        <f t="shared" si="4"/>
        <v>0</v>
      </c>
      <c r="P46" s="4"/>
    </row>
    <row r="47" spans="1:16" x14ac:dyDescent="0.3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12"/>
        <v>0</v>
      </c>
      <c r="N47" s="4"/>
      <c r="O47" s="4">
        <f t="shared" si="4"/>
        <v>0</v>
      </c>
      <c r="P47" s="4"/>
    </row>
    <row r="48" spans="1:16" x14ac:dyDescent="0.35">
      <c r="A48" s="6"/>
      <c r="B48" s="4"/>
      <c r="C48" s="4"/>
      <c r="D48" s="4"/>
      <c r="E48" s="5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4">
        <f t="shared" si="2"/>
        <v>0</v>
      </c>
      <c r="M48" s="4">
        <f t="shared" si="12"/>
        <v>0</v>
      </c>
      <c r="N48" s="4"/>
      <c r="O48" s="4">
        <f t="shared" si="4"/>
        <v>0</v>
      </c>
      <c r="P48" s="4"/>
    </row>
    <row r="49" spans="1:16" x14ac:dyDescent="0.35">
      <c r="A49" s="6"/>
      <c r="B49" s="4"/>
      <c r="C49" s="4"/>
      <c r="D49" s="4"/>
      <c r="E49" s="5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4">
        <f t="shared" si="2"/>
        <v>0</v>
      </c>
      <c r="M49" s="4">
        <f t="shared" si="12"/>
        <v>0</v>
      </c>
      <c r="N49" s="4"/>
      <c r="O49" s="4">
        <f t="shared" si="4"/>
        <v>0</v>
      </c>
      <c r="P49" s="4"/>
    </row>
    <row r="50" spans="1:16" x14ac:dyDescent="0.35">
      <c r="A50" s="6"/>
      <c r="B50" s="4"/>
      <c r="C50" s="4"/>
      <c r="D50" s="4"/>
      <c r="E50" s="5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4">
        <f t="shared" si="2"/>
        <v>0</v>
      </c>
      <c r="M50" s="4">
        <f t="shared" si="12"/>
        <v>0</v>
      </c>
      <c r="N50" s="4"/>
      <c r="O50" s="4">
        <f t="shared" ref="O50:O79" si="15">SUM(I50:N50)</f>
        <v>0</v>
      </c>
    </row>
    <row r="51" spans="1:16" x14ac:dyDescent="0.3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12"/>
        <v>0</v>
      </c>
      <c r="O51">
        <f t="shared" si="15"/>
        <v>0</v>
      </c>
    </row>
    <row r="52" spans="1:16" x14ac:dyDescent="0.3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12"/>
        <v>0</v>
      </c>
      <c r="O52">
        <f t="shared" si="15"/>
        <v>0</v>
      </c>
    </row>
    <row r="53" spans="1:16" x14ac:dyDescent="0.3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12"/>
        <v>0</v>
      </c>
      <c r="O53">
        <f t="shared" si="15"/>
        <v>0</v>
      </c>
    </row>
    <row r="54" spans="1:16" x14ac:dyDescent="0.3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12"/>
        <v>0</v>
      </c>
      <c r="O54">
        <f t="shared" si="15"/>
        <v>0</v>
      </c>
    </row>
    <row r="55" spans="1:16" x14ac:dyDescent="0.3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12"/>
        <v>0</v>
      </c>
      <c r="O55">
        <f t="shared" si="15"/>
        <v>0</v>
      </c>
    </row>
    <row r="56" spans="1:16" x14ac:dyDescent="0.3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12"/>
        <v>0</v>
      </c>
      <c r="O56">
        <f t="shared" si="15"/>
        <v>0</v>
      </c>
    </row>
    <row r="57" spans="1:16" x14ac:dyDescent="0.35">
      <c r="E57" s="2" t="e">
        <f t="shared" si="0"/>
        <v>#DIV/0!</v>
      </c>
      <c r="H57">
        <f t="shared" si="1"/>
        <v>0</v>
      </c>
      <c r="M57">
        <f t="shared" si="12"/>
        <v>0</v>
      </c>
      <c r="O57">
        <f t="shared" si="15"/>
        <v>0</v>
      </c>
    </row>
    <row r="58" spans="1:16" x14ac:dyDescent="0.35">
      <c r="E58" s="2" t="e">
        <f t="shared" si="0"/>
        <v>#DIV/0!</v>
      </c>
      <c r="H58">
        <f t="shared" si="1"/>
        <v>0</v>
      </c>
      <c r="M58">
        <f t="shared" si="12"/>
        <v>0</v>
      </c>
      <c r="O58">
        <f t="shared" si="15"/>
        <v>0</v>
      </c>
    </row>
    <row r="59" spans="1:16" x14ac:dyDescent="0.35">
      <c r="E59" s="2" t="e">
        <f t="shared" si="0"/>
        <v>#DIV/0!</v>
      </c>
      <c r="H59">
        <f t="shared" si="1"/>
        <v>0</v>
      </c>
      <c r="M59">
        <f t="shared" si="12"/>
        <v>0</v>
      </c>
      <c r="O59">
        <f t="shared" si="15"/>
        <v>0</v>
      </c>
    </row>
    <row r="60" spans="1:16" x14ac:dyDescent="0.35">
      <c r="E60" s="2" t="e">
        <f t="shared" si="0"/>
        <v>#DIV/0!</v>
      </c>
      <c r="H60">
        <f t="shared" si="1"/>
        <v>0</v>
      </c>
      <c r="M60">
        <f t="shared" si="12"/>
        <v>0</v>
      </c>
      <c r="O60">
        <f t="shared" si="15"/>
        <v>0</v>
      </c>
    </row>
    <row r="61" spans="1:16" x14ac:dyDescent="0.35">
      <c r="E61" s="2" t="e">
        <f t="shared" si="0"/>
        <v>#DIV/0!</v>
      </c>
      <c r="H61">
        <f t="shared" si="1"/>
        <v>0</v>
      </c>
      <c r="M61">
        <f t="shared" si="12"/>
        <v>0</v>
      </c>
      <c r="O61">
        <f t="shared" si="15"/>
        <v>0</v>
      </c>
    </row>
    <row r="62" spans="1:16" x14ac:dyDescent="0.35">
      <c r="E62" s="2" t="e">
        <f t="shared" si="0"/>
        <v>#DIV/0!</v>
      </c>
      <c r="H62">
        <f t="shared" si="1"/>
        <v>0</v>
      </c>
      <c r="M62">
        <f t="shared" si="12"/>
        <v>0</v>
      </c>
      <c r="O62">
        <f t="shared" si="15"/>
        <v>0</v>
      </c>
    </row>
    <row r="63" spans="1:16" x14ac:dyDescent="0.35">
      <c r="E63" s="2" t="e">
        <f t="shared" si="0"/>
        <v>#DIV/0!</v>
      </c>
      <c r="H63">
        <f t="shared" si="1"/>
        <v>0</v>
      </c>
      <c r="M63">
        <f t="shared" si="12"/>
        <v>0</v>
      </c>
      <c r="O63">
        <f t="shared" si="15"/>
        <v>0</v>
      </c>
    </row>
    <row r="64" spans="1:16" x14ac:dyDescent="0.35">
      <c r="E64" s="2" t="e">
        <f t="shared" si="0"/>
        <v>#DIV/0!</v>
      </c>
      <c r="H64">
        <f t="shared" si="1"/>
        <v>0</v>
      </c>
      <c r="M64">
        <f t="shared" si="12"/>
        <v>0</v>
      </c>
      <c r="O64">
        <f t="shared" si="15"/>
        <v>0</v>
      </c>
    </row>
    <row r="65" spans="5:15" x14ac:dyDescent="0.35">
      <c r="E65" s="2" t="e">
        <f t="shared" si="0"/>
        <v>#DIV/0!</v>
      </c>
      <c r="H65">
        <f t="shared" si="1"/>
        <v>0</v>
      </c>
      <c r="M65">
        <f t="shared" si="12"/>
        <v>0</v>
      </c>
      <c r="O65">
        <f t="shared" si="15"/>
        <v>0</v>
      </c>
    </row>
    <row r="66" spans="5:15" x14ac:dyDescent="0.35">
      <c r="E66" s="2" t="e">
        <f t="shared" si="0"/>
        <v>#DIV/0!</v>
      </c>
      <c r="H66">
        <f t="shared" si="1"/>
        <v>0</v>
      </c>
      <c r="M66">
        <f t="shared" si="12"/>
        <v>0</v>
      </c>
      <c r="O66">
        <f t="shared" si="15"/>
        <v>0</v>
      </c>
    </row>
    <row r="67" spans="5:15" x14ac:dyDescent="0.35">
      <c r="E67" s="2" t="e">
        <f t="shared" ref="E67:E79" si="16">(B67)/(B67+C67+D67)</f>
        <v>#DIV/0!</v>
      </c>
      <c r="H67">
        <f t="shared" ref="H67:H79" si="17">F67-G67</f>
        <v>0</v>
      </c>
      <c r="M67">
        <f t="shared" si="12"/>
        <v>0</v>
      </c>
      <c r="O67">
        <f t="shared" si="15"/>
        <v>0</v>
      </c>
    </row>
    <row r="68" spans="5:15" x14ac:dyDescent="0.35">
      <c r="E68" s="2" t="e">
        <f t="shared" si="16"/>
        <v>#DIV/0!</v>
      </c>
      <c r="H68">
        <f t="shared" si="17"/>
        <v>0</v>
      </c>
      <c r="M68">
        <f t="shared" si="12"/>
        <v>0</v>
      </c>
      <c r="O68">
        <f t="shared" si="15"/>
        <v>0</v>
      </c>
    </row>
    <row r="69" spans="5:15" x14ac:dyDescent="0.35">
      <c r="E69" s="2" t="e">
        <f t="shared" si="16"/>
        <v>#DIV/0!</v>
      </c>
      <c r="H69">
        <f t="shared" si="17"/>
        <v>0</v>
      </c>
      <c r="M69">
        <f t="shared" si="12"/>
        <v>0</v>
      </c>
      <c r="O69">
        <f t="shared" si="15"/>
        <v>0</v>
      </c>
    </row>
    <row r="70" spans="5:15" x14ac:dyDescent="0.35">
      <c r="E70" s="2" t="e">
        <f t="shared" si="16"/>
        <v>#DIV/0!</v>
      </c>
      <c r="H70">
        <f t="shared" si="17"/>
        <v>0</v>
      </c>
      <c r="M70">
        <f t="shared" si="12"/>
        <v>0</v>
      </c>
      <c r="O70">
        <f t="shared" si="15"/>
        <v>0</v>
      </c>
    </row>
    <row r="71" spans="5:15" x14ac:dyDescent="0.35">
      <c r="E71" s="2" t="e">
        <f t="shared" si="16"/>
        <v>#DIV/0!</v>
      </c>
      <c r="H71">
        <f t="shared" si="17"/>
        <v>0</v>
      </c>
      <c r="M71">
        <f t="shared" si="12"/>
        <v>0</v>
      </c>
      <c r="O71">
        <f t="shared" si="15"/>
        <v>0</v>
      </c>
    </row>
    <row r="72" spans="5:15" x14ac:dyDescent="0.35">
      <c r="E72" s="2" t="e">
        <f t="shared" si="16"/>
        <v>#DIV/0!</v>
      </c>
      <c r="H72">
        <f t="shared" si="17"/>
        <v>0</v>
      </c>
      <c r="M72">
        <f t="shared" si="12"/>
        <v>0</v>
      </c>
      <c r="O72">
        <f t="shared" si="15"/>
        <v>0</v>
      </c>
    </row>
    <row r="73" spans="5:15" x14ac:dyDescent="0.35">
      <c r="E73" s="2" t="e">
        <f t="shared" si="16"/>
        <v>#DIV/0!</v>
      </c>
      <c r="H73">
        <f t="shared" si="17"/>
        <v>0</v>
      </c>
      <c r="M73">
        <f t="shared" si="12"/>
        <v>0</v>
      </c>
      <c r="O73">
        <f t="shared" si="15"/>
        <v>0</v>
      </c>
    </row>
    <row r="74" spans="5:15" x14ac:dyDescent="0.35">
      <c r="E74" s="2" t="e">
        <f t="shared" si="16"/>
        <v>#DIV/0!</v>
      </c>
      <c r="H74">
        <f t="shared" si="17"/>
        <v>0</v>
      </c>
      <c r="M74">
        <f t="shared" si="12"/>
        <v>0</v>
      </c>
      <c r="O74">
        <f t="shared" si="15"/>
        <v>0</v>
      </c>
    </row>
    <row r="75" spans="5:15" x14ac:dyDescent="0.35">
      <c r="E75" s="2" t="e">
        <f t="shared" si="16"/>
        <v>#DIV/0!</v>
      </c>
      <c r="H75">
        <f t="shared" si="17"/>
        <v>0</v>
      </c>
      <c r="M75">
        <f t="shared" si="12"/>
        <v>0</v>
      </c>
      <c r="O75">
        <f t="shared" si="15"/>
        <v>0</v>
      </c>
    </row>
    <row r="76" spans="5:15" x14ac:dyDescent="0.35">
      <c r="E76" t="e">
        <f t="shared" si="16"/>
        <v>#DIV/0!</v>
      </c>
      <c r="H76">
        <f t="shared" si="17"/>
        <v>0</v>
      </c>
      <c r="M76">
        <f t="shared" si="12"/>
        <v>0</v>
      </c>
      <c r="O76">
        <f t="shared" si="15"/>
        <v>0</v>
      </c>
    </row>
    <row r="77" spans="5:15" x14ac:dyDescent="0.35">
      <c r="E77" t="e">
        <f t="shared" si="16"/>
        <v>#DIV/0!</v>
      </c>
      <c r="H77">
        <f t="shared" si="17"/>
        <v>0</v>
      </c>
      <c r="M77">
        <f t="shared" si="12"/>
        <v>0</v>
      </c>
      <c r="O77">
        <f t="shared" si="15"/>
        <v>0</v>
      </c>
    </row>
    <row r="78" spans="5:15" x14ac:dyDescent="0.35">
      <c r="E78" t="e">
        <f t="shared" si="16"/>
        <v>#DIV/0!</v>
      </c>
      <c r="H78">
        <f t="shared" si="17"/>
        <v>0</v>
      </c>
      <c r="M78">
        <f t="shared" si="12"/>
        <v>0</v>
      </c>
      <c r="O78">
        <f t="shared" si="15"/>
        <v>0</v>
      </c>
    </row>
    <row r="79" spans="5:15" x14ac:dyDescent="0.35">
      <c r="E79" t="e">
        <f t="shared" si="16"/>
        <v>#DIV/0!</v>
      </c>
      <c r="H79">
        <f t="shared" si="17"/>
        <v>0</v>
      </c>
      <c r="M79">
        <f t="shared" si="12"/>
        <v>0</v>
      </c>
      <c r="O79">
        <f t="shared" si="15"/>
        <v>0</v>
      </c>
    </row>
  </sheetData>
  <sortState xmlns:xlrd2="http://schemas.microsoft.com/office/spreadsheetml/2017/richdata2" ref="A3:O64">
    <sortCondition ref="A8:A6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5"/>
  <sheetViews>
    <sheetView topLeftCell="A10" workbookViewId="0">
      <selection activeCell="H18" sqref="H18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16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142</v>
      </c>
      <c r="C3">
        <f>1+1+1</f>
        <v>3</v>
      </c>
      <c r="E3" s="2">
        <f t="shared" ref="E3" si="0">(B3)/(B3+C3+D3)</f>
        <v>0</v>
      </c>
      <c r="F3">
        <f>2+6+3</f>
        <v>11</v>
      </c>
      <c r="G3">
        <f>17+8+13</f>
        <v>38</v>
      </c>
      <c r="H3">
        <f t="shared" ref="H3" si="1">F3-G3</f>
        <v>-27</v>
      </c>
      <c r="L3">
        <f t="shared" ref="L3" si="2">B3*10</f>
        <v>0</v>
      </c>
      <c r="M3">
        <f t="shared" ref="M3" si="3">D3*5</f>
        <v>0</v>
      </c>
      <c r="N3">
        <f>10</f>
        <v>10</v>
      </c>
      <c r="O3">
        <f t="shared" ref="O3" si="4">SUM(I3:N3)</f>
        <v>10</v>
      </c>
    </row>
    <row r="4" spans="1:27" x14ac:dyDescent="0.35">
      <c r="A4" s="3" t="s">
        <v>141</v>
      </c>
      <c r="B4">
        <f>1+1+1+1+1</f>
        <v>5</v>
      </c>
      <c r="C4">
        <f>1+1+1+1+1+1</f>
        <v>6</v>
      </c>
      <c r="E4" s="2">
        <f t="shared" ref="E4:E5" si="5">(B4)/(B4+C4+D4)</f>
        <v>0.45454545454545453</v>
      </c>
      <c r="F4">
        <f>3+1+4+2+13+8+13+13+0+3+2</f>
        <v>62</v>
      </c>
      <c r="G4">
        <f>1+12+13+14+0+4+3+4+14+7+7</f>
        <v>79</v>
      </c>
      <c r="H4">
        <f t="shared" ref="H4:H5" si="6">F4-G4</f>
        <v>-17</v>
      </c>
      <c r="I4">
        <f>60</f>
        <v>60</v>
      </c>
      <c r="L4">
        <f t="shared" ref="L4:L5" si="7">B4*10</f>
        <v>50</v>
      </c>
      <c r="M4">
        <f t="shared" ref="M4:M5" si="8">D4*5</f>
        <v>0</v>
      </c>
      <c r="N4">
        <f>10+10+10+10</f>
        <v>40</v>
      </c>
      <c r="O4">
        <f t="shared" ref="O4:O5" si="9">SUM(I4:N4)</f>
        <v>150</v>
      </c>
    </row>
    <row r="5" spans="1:27" x14ac:dyDescent="0.35">
      <c r="A5" s="3" t="s">
        <v>128</v>
      </c>
      <c r="B5">
        <f>1</f>
        <v>1</v>
      </c>
      <c r="C5">
        <f>1+1+1+1</f>
        <v>4</v>
      </c>
      <c r="E5" s="2">
        <f t="shared" si="5"/>
        <v>0.2</v>
      </c>
      <c r="F5">
        <f>4+8+0+7+1</f>
        <v>20</v>
      </c>
      <c r="G5">
        <f>12+11+12+3+2</f>
        <v>40</v>
      </c>
      <c r="H5">
        <f t="shared" si="6"/>
        <v>-20</v>
      </c>
      <c r="L5">
        <f t="shared" si="7"/>
        <v>10</v>
      </c>
      <c r="M5">
        <f t="shared" si="8"/>
        <v>0</v>
      </c>
      <c r="N5">
        <f>10+10</f>
        <v>20</v>
      </c>
      <c r="O5">
        <f t="shared" si="9"/>
        <v>30</v>
      </c>
    </row>
    <row r="6" spans="1:27" x14ac:dyDescent="0.35">
      <c r="A6" s="3" t="s">
        <v>34</v>
      </c>
      <c r="B6">
        <f>1+1</f>
        <v>2</v>
      </c>
      <c r="C6">
        <f>1+1+1+1+1+1+1+1</f>
        <v>8</v>
      </c>
      <c r="E6" s="2">
        <f t="shared" ref="E6:E8" si="10">(B6)/(B6+C6+D6)</f>
        <v>0.2</v>
      </c>
      <c r="F6">
        <f>2+8+2+0+2+0+0+0+17+5</f>
        <v>36</v>
      </c>
      <c r="G6">
        <f>17+6+9+12+8+12+7+13+2+7</f>
        <v>93</v>
      </c>
      <c r="H6">
        <f t="shared" ref="H6:H8" si="11">F6-G6</f>
        <v>-57</v>
      </c>
      <c r="K6">
        <f>20</f>
        <v>20</v>
      </c>
      <c r="L6">
        <f t="shared" ref="L6:L8" si="12">B6*10</f>
        <v>20</v>
      </c>
      <c r="M6">
        <f t="shared" ref="M6:M8" si="13">D6*5</f>
        <v>0</v>
      </c>
      <c r="N6">
        <f>10+10+10+10</f>
        <v>40</v>
      </c>
      <c r="O6">
        <f t="shared" ref="O6" si="14">SUM(I6:N6)</f>
        <v>80</v>
      </c>
    </row>
    <row r="7" spans="1:27" x14ac:dyDescent="0.35">
      <c r="A7" s="3" t="s">
        <v>177</v>
      </c>
      <c r="B7">
        <f>1</f>
        <v>1</v>
      </c>
      <c r="C7">
        <f>1+1</f>
        <v>2</v>
      </c>
      <c r="E7" s="2">
        <f t="shared" si="10"/>
        <v>0.33333333333333331</v>
      </c>
      <c r="F7">
        <f>9+11+2</f>
        <v>22</v>
      </c>
      <c r="G7">
        <f>15+8+15</f>
        <v>38</v>
      </c>
      <c r="H7">
        <f t="shared" si="11"/>
        <v>-16</v>
      </c>
      <c r="L7">
        <f t="shared" si="12"/>
        <v>10</v>
      </c>
      <c r="M7">
        <f t="shared" si="13"/>
        <v>0</v>
      </c>
      <c r="N7">
        <f>10</f>
        <v>10</v>
      </c>
      <c r="O7">
        <f t="shared" ref="O7" si="15">SUM(I7:N7)</f>
        <v>20</v>
      </c>
    </row>
    <row r="8" spans="1:27" x14ac:dyDescent="0.35">
      <c r="A8" s="3" t="s">
        <v>126</v>
      </c>
      <c r="B8">
        <f>1+1</f>
        <v>2</v>
      </c>
      <c r="E8" s="2">
        <f t="shared" si="10"/>
        <v>1</v>
      </c>
      <c r="F8">
        <f>7+10</f>
        <v>17</v>
      </c>
      <c r="G8">
        <f>6+5</f>
        <v>11</v>
      </c>
      <c r="H8">
        <f t="shared" si="11"/>
        <v>6</v>
      </c>
      <c r="J8">
        <f>40</f>
        <v>40</v>
      </c>
      <c r="L8">
        <f t="shared" si="12"/>
        <v>20</v>
      </c>
      <c r="M8">
        <f t="shared" si="13"/>
        <v>0</v>
      </c>
      <c r="N8">
        <f>10</f>
        <v>10</v>
      </c>
      <c r="O8">
        <f t="shared" ref="O8" si="16">SUM(I8:N8)</f>
        <v>70</v>
      </c>
    </row>
    <row r="9" spans="1:27" x14ac:dyDescent="0.35">
      <c r="A9" s="3" t="s">
        <v>24</v>
      </c>
      <c r="B9">
        <f>1+1+1+1</f>
        <v>4</v>
      </c>
      <c r="E9" s="2">
        <f t="shared" ref="E9:E82" si="17">(B9)/(B9+C9+D9)</f>
        <v>1</v>
      </c>
      <c r="F9">
        <f>3+7+8+5</f>
        <v>23</v>
      </c>
      <c r="G9">
        <f>2+2+2+2</f>
        <v>8</v>
      </c>
      <c r="H9">
        <f t="shared" ref="H9:H82" si="18">F9-G9</f>
        <v>15</v>
      </c>
      <c r="I9">
        <f>60</f>
        <v>60</v>
      </c>
      <c r="L9">
        <f t="shared" ref="L9:L72" si="19">B9*10</f>
        <v>40</v>
      </c>
      <c r="M9">
        <f t="shared" ref="M9:M35" si="20">D9*5</f>
        <v>0</v>
      </c>
      <c r="N9">
        <f>10</f>
        <v>10</v>
      </c>
      <c r="O9">
        <f t="shared" ref="O9:O65" si="21">SUM(I9:N9)</f>
        <v>110</v>
      </c>
    </row>
    <row r="10" spans="1:27" ht="14.25" customHeight="1" x14ac:dyDescent="0.35">
      <c r="A10" s="3" t="s">
        <v>25</v>
      </c>
      <c r="B10">
        <f>1+1+1</f>
        <v>3</v>
      </c>
      <c r="C10">
        <f>1+1+1+1+1+1</f>
        <v>6</v>
      </c>
      <c r="E10" s="2">
        <f t="shared" si="17"/>
        <v>0.33333333333333331</v>
      </c>
      <c r="F10">
        <f>1+7+4+3+8+12+4+1+5</f>
        <v>45</v>
      </c>
      <c r="G10">
        <f>5+3+0+11+13+4+17+11+6</f>
        <v>70</v>
      </c>
      <c r="H10">
        <f t="shared" si="18"/>
        <v>-25</v>
      </c>
      <c r="J10">
        <f>40</f>
        <v>40</v>
      </c>
      <c r="L10">
        <f>B10*10</f>
        <v>30</v>
      </c>
      <c r="M10">
        <f t="shared" si="20"/>
        <v>0</v>
      </c>
      <c r="N10">
        <f>10+10+10</f>
        <v>30</v>
      </c>
      <c r="O10">
        <f t="shared" si="21"/>
        <v>100</v>
      </c>
    </row>
    <row r="11" spans="1:27" x14ac:dyDescent="0.35">
      <c r="A11" s="3" t="s">
        <v>26</v>
      </c>
      <c r="B11">
        <f>1+1</f>
        <v>2</v>
      </c>
      <c r="C11">
        <f>1</f>
        <v>1</v>
      </c>
      <c r="E11" s="2">
        <f t="shared" si="17"/>
        <v>0.66666666666666663</v>
      </c>
      <c r="F11">
        <f>13+11+2</f>
        <v>26</v>
      </c>
      <c r="G11">
        <f>4+0+8</f>
        <v>12</v>
      </c>
      <c r="H11">
        <f t="shared" si="18"/>
        <v>14</v>
      </c>
      <c r="L11">
        <f t="shared" ref="L11:L12" si="22">B11*10</f>
        <v>20</v>
      </c>
      <c r="M11">
        <f t="shared" si="20"/>
        <v>0</v>
      </c>
      <c r="N11">
        <f>10</f>
        <v>10</v>
      </c>
      <c r="O11">
        <f t="shared" ref="O11:O12" si="23">SUM(I11:N11)</f>
        <v>30</v>
      </c>
    </row>
    <row r="12" spans="1:27" x14ac:dyDescent="0.35">
      <c r="A12" s="3" t="s">
        <v>112</v>
      </c>
      <c r="B12">
        <f>1+1+1+1</f>
        <v>4</v>
      </c>
      <c r="E12" s="2">
        <f t="shared" ref="E12" si="24">(B12)/(B12+C12+D12)</f>
        <v>1</v>
      </c>
      <c r="F12">
        <f>9+14+8+14</f>
        <v>45</v>
      </c>
      <c r="G12">
        <f>2+2+2+2</f>
        <v>8</v>
      </c>
      <c r="H12">
        <f t="shared" ref="H12" si="25">F12-G12</f>
        <v>37</v>
      </c>
      <c r="I12">
        <f>60</f>
        <v>60</v>
      </c>
      <c r="L12">
        <f t="shared" si="22"/>
        <v>40</v>
      </c>
      <c r="M12">
        <f t="shared" ref="M12" si="26">D12*5</f>
        <v>0</v>
      </c>
      <c r="N12">
        <f>10</f>
        <v>10</v>
      </c>
      <c r="O12">
        <f t="shared" si="23"/>
        <v>110</v>
      </c>
    </row>
    <row r="13" spans="1:27" x14ac:dyDescent="0.35">
      <c r="A13" s="3" t="s">
        <v>27</v>
      </c>
      <c r="B13">
        <f>1</f>
        <v>1</v>
      </c>
      <c r="C13">
        <f>1+1</f>
        <v>2</v>
      </c>
      <c r="E13" s="2">
        <f t="shared" si="17"/>
        <v>0.33333333333333331</v>
      </c>
      <c r="F13">
        <f>11+3+1</f>
        <v>15</v>
      </c>
      <c r="G13">
        <f>6+7+14</f>
        <v>27</v>
      </c>
      <c r="H13">
        <f t="shared" si="18"/>
        <v>-12</v>
      </c>
      <c r="K13">
        <f>20</f>
        <v>20</v>
      </c>
      <c r="L13">
        <f t="shared" si="19"/>
        <v>10</v>
      </c>
      <c r="M13">
        <f t="shared" si="20"/>
        <v>0</v>
      </c>
      <c r="N13">
        <f>10</f>
        <v>10</v>
      </c>
      <c r="O13">
        <f t="shared" si="21"/>
        <v>40</v>
      </c>
    </row>
    <row r="14" spans="1:27" x14ac:dyDescent="0.35">
      <c r="A14" s="3" t="s">
        <v>28</v>
      </c>
      <c r="C14">
        <f>1+1+1</f>
        <v>3</v>
      </c>
      <c r="E14" s="2">
        <f t="shared" si="17"/>
        <v>0</v>
      </c>
      <c r="F14">
        <f>0+2+0</f>
        <v>2</v>
      </c>
      <c r="G14">
        <f>11+7+4</f>
        <v>22</v>
      </c>
      <c r="H14">
        <f t="shared" si="18"/>
        <v>-20</v>
      </c>
      <c r="L14">
        <f t="shared" si="19"/>
        <v>0</v>
      </c>
      <c r="M14">
        <f t="shared" si="20"/>
        <v>0</v>
      </c>
      <c r="N14">
        <f>10</f>
        <v>10</v>
      </c>
      <c r="O14">
        <f t="shared" si="21"/>
        <v>10</v>
      </c>
    </row>
    <row r="15" spans="1:27" x14ac:dyDescent="0.35">
      <c r="A15" s="3" t="s">
        <v>127</v>
      </c>
      <c r="B15">
        <f>1</f>
        <v>1</v>
      </c>
      <c r="C15">
        <f>1</f>
        <v>1</v>
      </c>
      <c r="E15" s="2">
        <f t="shared" si="17"/>
        <v>0.5</v>
      </c>
      <c r="F15">
        <f>13+5</f>
        <v>18</v>
      </c>
      <c r="G15">
        <f>4+10</f>
        <v>14</v>
      </c>
      <c r="H15">
        <f t="shared" si="18"/>
        <v>4</v>
      </c>
      <c r="L15">
        <f t="shared" si="19"/>
        <v>10</v>
      </c>
      <c r="M15">
        <f t="shared" si="20"/>
        <v>0</v>
      </c>
      <c r="N15">
        <f>10</f>
        <v>10</v>
      </c>
      <c r="O15">
        <f t="shared" si="21"/>
        <v>20</v>
      </c>
    </row>
    <row r="16" spans="1:27" ht="14.25" customHeight="1" x14ac:dyDescent="0.35">
      <c r="A16" s="3" t="s">
        <v>29</v>
      </c>
      <c r="C16">
        <f>1+1+1+1+1+1+1+1+1</f>
        <v>9</v>
      </c>
      <c r="E16" s="2">
        <f t="shared" si="17"/>
        <v>0</v>
      </c>
      <c r="F16">
        <f>6+0+3+1+3+6+8+8+8</f>
        <v>43</v>
      </c>
      <c r="G16">
        <f>11+10+7+3+8+7+11+15+9</f>
        <v>81</v>
      </c>
      <c r="H16">
        <f t="shared" si="18"/>
        <v>-38</v>
      </c>
      <c r="L16">
        <f t="shared" si="19"/>
        <v>0</v>
      </c>
      <c r="M16">
        <f t="shared" si="20"/>
        <v>0</v>
      </c>
      <c r="N16">
        <f>10+10+10+10</f>
        <v>40</v>
      </c>
      <c r="O16">
        <f t="shared" ref="O16:O17" si="27">SUM(I16:N16)</f>
        <v>40</v>
      </c>
    </row>
    <row r="17" spans="1:15" x14ac:dyDescent="0.35">
      <c r="A17" s="3" t="s">
        <v>69</v>
      </c>
      <c r="B17">
        <f>1+1+1+1</f>
        <v>4</v>
      </c>
      <c r="C17">
        <f>1+1</f>
        <v>2</v>
      </c>
      <c r="E17" s="2">
        <f t="shared" si="17"/>
        <v>0.66666666666666663</v>
      </c>
      <c r="F17">
        <f>5+12+2+7+4+2</f>
        <v>32</v>
      </c>
      <c r="G17">
        <f>3+1+14+3+2+14</f>
        <v>37</v>
      </c>
      <c r="H17">
        <f t="shared" si="18"/>
        <v>-5</v>
      </c>
      <c r="I17">
        <f>60</f>
        <v>60</v>
      </c>
      <c r="J17">
        <f>40</f>
        <v>40</v>
      </c>
      <c r="L17">
        <f t="shared" si="19"/>
        <v>40</v>
      </c>
      <c r="M17">
        <f t="shared" si="20"/>
        <v>0</v>
      </c>
      <c r="N17">
        <f>10+10</f>
        <v>20</v>
      </c>
      <c r="O17">
        <f t="shared" si="27"/>
        <v>160</v>
      </c>
    </row>
    <row r="18" spans="1:15" x14ac:dyDescent="0.35">
      <c r="A18" s="3" t="s">
        <v>30</v>
      </c>
      <c r="B18">
        <f>1+1+1+1+1+1+1+1</f>
        <v>8</v>
      </c>
      <c r="C18">
        <f>1+1+1+1+1</f>
        <v>5</v>
      </c>
      <c r="E18" s="2">
        <f t="shared" si="17"/>
        <v>0.61538461538461542</v>
      </c>
      <c r="F18">
        <f>4+1+14+11+17+3+12+13+7+11+6+5+3</f>
        <v>107</v>
      </c>
      <c r="G18">
        <f>13+3+1+32+5+0+8+12+1+5+3+9</f>
        <v>92</v>
      </c>
      <c r="H18">
        <f t="shared" si="18"/>
        <v>15</v>
      </c>
      <c r="I18">
        <f>60+60</f>
        <v>120</v>
      </c>
      <c r="J18">
        <f>40+40</f>
        <v>80</v>
      </c>
      <c r="L18">
        <f t="shared" si="19"/>
        <v>80</v>
      </c>
      <c r="M18">
        <f t="shared" si="20"/>
        <v>0</v>
      </c>
      <c r="N18">
        <f>10+10+10+10</f>
        <v>40</v>
      </c>
      <c r="O18">
        <f t="shared" si="21"/>
        <v>320</v>
      </c>
    </row>
    <row r="19" spans="1:15" x14ac:dyDescent="0.35">
      <c r="A19" s="3" t="s">
        <v>31</v>
      </c>
      <c r="B19">
        <f>1+1+1+1</f>
        <v>4</v>
      </c>
      <c r="C19">
        <f>1</f>
        <v>1</v>
      </c>
      <c r="E19" s="2">
        <f t="shared" si="17"/>
        <v>0.8</v>
      </c>
      <c r="F19">
        <f>5+3+0+8+14</f>
        <v>30</v>
      </c>
      <c r="G19">
        <f>1+1+12+3+2</f>
        <v>19</v>
      </c>
      <c r="H19">
        <f t="shared" si="18"/>
        <v>11</v>
      </c>
      <c r="I19">
        <f>60</f>
        <v>60</v>
      </c>
      <c r="K19">
        <f>20</f>
        <v>20</v>
      </c>
      <c r="L19">
        <f t="shared" si="19"/>
        <v>40</v>
      </c>
      <c r="M19">
        <f t="shared" si="20"/>
        <v>0</v>
      </c>
      <c r="N19">
        <f>10+10</f>
        <v>20</v>
      </c>
      <c r="O19">
        <f t="shared" si="21"/>
        <v>140</v>
      </c>
    </row>
    <row r="20" spans="1:15" x14ac:dyDescent="0.35">
      <c r="A20" s="3" t="s">
        <v>68</v>
      </c>
      <c r="B20">
        <f>1</f>
        <v>1</v>
      </c>
      <c r="C20">
        <f>1</f>
        <v>1</v>
      </c>
      <c r="E20" s="2">
        <f t="shared" si="17"/>
        <v>0.5</v>
      </c>
      <c r="F20">
        <f>7+6</f>
        <v>13</v>
      </c>
      <c r="G20">
        <f>3+8</f>
        <v>11</v>
      </c>
      <c r="H20">
        <f t="shared" si="18"/>
        <v>2</v>
      </c>
      <c r="K20">
        <f>20</f>
        <v>20</v>
      </c>
      <c r="L20">
        <f t="shared" si="19"/>
        <v>10</v>
      </c>
      <c r="M20">
        <f t="shared" si="20"/>
        <v>0</v>
      </c>
      <c r="N20">
        <f>10</f>
        <v>10</v>
      </c>
      <c r="O20">
        <f t="shared" si="21"/>
        <v>40</v>
      </c>
    </row>
    <row r="21" spans="1:15" x14ac:dyDescent="0.35">
      <c r="A21" s="3" t="s">
        <v>143</v>
      </c>
      <c r="B21">
        <f>1+1+1+1</f>
        <v>4</v>
      </c>
      <c r="C21">
        <f>1+1+1+1</f>
        <v>4</v>
      </c>
      <c r="E21" s="2">
        <f t="shared" si="17"/>
        <v>0.5</v>
      </c>
      <c r="F21">
        <f>4+8+7+4+15+5+2+2</f>
        <v>47</v>
      </c>
      <c r="G21">
        <f>8+6+5+13+8+8+1+9</f>
        <v>58</v>
      </c>
      <c r="H21">
        <f t="shared" si="18"/>
        <v>-11</v>
      </c>
      <c r="J21">
        <f>40</f>
        <v>40</v>
      </c>
      <c r="L21">
        <f t="shared" si="19"/>
        <v>40</v>
      </c>
      <c r="M21">
        <f t="shared" si="20"/>
        <v>0</v>
      </c>
      <c r="N21">
        <f>10+10</f>
        <v>20</v>
      </c>
      <c r="O21">
        <f t="shared" si="21"/>
        <v>100</v>
      </c>
    </row>
    <row r="22" spans="1:15" x14ac:dyDescent="0.35">
      <c r="A22" s="3" t="s">
        <v>113</v>
      </c>
      <c r="B22">
        <f>1+1+1</f>
        <v>3</v>
      </c>
      <c r="C22">
        <f>1+1+1</f>
        <v>3</v>
      </c>
      <c r="E22" s="2">
        <f t="shared" si="17"/>
        <v>0.5</v>
      </c>
      <c r="F22">
        <f>12+3+2+12+4+1</f>
        <v>34</v>
      </c>
      <c r="G22">
        <f>0+7+4+7+3+10</f>
        <v>31</v>
      </c>
      <c r="H22">
        <f t="shared" si="18"/>
        <v>3</v>
      </c>
      <c r="K22">
        <f>20+20</f>
        <v>40</v>
      </c>
      <c r="L22">
        <f t="shared" si="19"/>
        <v>30</v>
      </c>
      <c r="M22">
        <f t="shared" si="20"/>
        <v>0</v>
      </c>
      <c r="N22">
        <f>10+10</f>
        <v>20</v>
      </c>
      <c r="O22">
        <f t="shared" si="21"/>
        <v>90</v>
      </c>
    </row>
    <row r="23" spans="1:15" x14ac:dyDescent="0.35">
      <c r="A23" s="3" t="s">
        <v>167</v>
      </c>
      <c r="B23">
        <f>1+1+1</f>
        <v>3</v>
      </c>
      <c r="C23">
        <f>1</f>
        <v>1</v>
      </c>
      <c r="E23" s="2">
        <f t="shared" si="17"/>
        <v>0.75</v>
      </c>
      <c r="F23">
        <f>14+12+9+6</f>
        <v>41</v>
      </c>
      <c r="G23">
        <f>0+0+8+7</f>
        <v>15</v>
      </c>
      <c r="H23">
        <f t="shared" si="18"/>
        <v>26</v>
      </c>
      <c r="K23">
        <f>20</f>
        <v>20</v>
      </c>
      <c r="L23">
        <f t="shared" si="19"/>
        <v>30</v>
      </c>
      <c r="M23">
        <f t="shared" si="20"/>
        <v>0</v>
      </c>
      <c r="N23">
        <f>10</f>
        <v>10</v>
      </c>
      <c r="O23">
        <f t="shared" si="21"/>
        <v>60</v>
      </c>
    </row>
    <row r="24" spans="1:15" x14ac:dyDescent="0.35">
      <c r="A24" s="3" t="s">
        <v>32</v>
      </c>
      <c r="B24">
        <f>1+1</f>
        <v>2</v>
      </c>
      <c r="C24">
        <f>1+1</f>
        <v>2</v>
      </c>
      <c r="E24" s="2">
        <f t="shared" si="17"/>
        <v>0.5</v>
      </c>
      <c r="F24">
        <f>2+10+12+2</f>
        <v>26</v>
      </c>
      <c r="G24">
        <f>3+0+0+5</f>
        <v>8</v>
      </c>
      <c r="H24">
        <f t="shared" si="18"/>
        <v>18</v>
      </c>
      <c r="J24">
        <f>40</f>
        <v>40</v>
      </c>
      <c r="L24">
        <f t="shared" si="19"/>
        <v>20</v>
      </c>
      <c r="M24">
        <f t="shared" si="20"/>
        <v>0</v>
      </c>
      <c r="N24">
        <f>10</f>
        <v>10</v>
      </c>
      <c r="O24">
        <f t="shared" ref="O24" si="28">SUM(I24:N24)</f>
        <v>70</v>
      </c>
    </row>
    <row r="25" spans="1:15" x14ac:dyDescent="0.35">
      <c r="A25" s="3" t="s">
        <v>178</v>
      </c>
      <c r="B25">
        <f>1+1+1</f>
        <v>3</v>
      </c>
      <c r="C25">
        <f>1+1</f>
        <v>2</v>
      </c>
      <c r="E25" s="2">
        <f t="shared" si="17"/>
        <v>0.6</v>
      </c>
      <c r="F25">
        <f>3+8+15+10+9</f>
        <v>45</v>
      </c>
      <c r="G25">
        <f>4+11+2+1+3</f>
        <v>21</v>
      </c>
      <c r="H25">
        <f t="shared" si="18"/>
        <v>24</v>
      </c>
      <c r="L25">
        <f t="shared" si="19"/>
        <v>30</v>
      </c>
      <c r="M25">
        <f t="shared" si="20"/>
        <v>0</v>
      </c>
      <c r="N25">
        <f>10</f>
        <v>10</v>
      </c>
      <c r="O25">
        <f t="shared" ref="O25" si="29">SUM(I25:N25)</f>
        <v>40</v>
      </c>
    </row>
    <row r="26" spans="1:15" x14ac:dyDescent="0.35">
      <c r="A26" s="3" t="s">
        <v>166</v>
      </c>
      <c r="B26">
        <f>1+1</f>
        <v>2</v>
      </c>
      <c r="C26">
        <f>1+1+1</f>
        <v>3</v>
      </c>
      <c r="E26" s="2">
        <f t="shared" ref="E26" si="30">(B26)/(B26+C26+D26)</f>
        <v>0.4</v>
      </c>
      <c r="F26">
        <f>1+8+7+7+9</f>
        <v>32</v>
      </c>
      <c r="G26">
        <f>11+5+2+6+16</f>
        <v>40</v>
      </c>
      <c r="H26">
        <f t="shared" ref="H26" si="31">F26-G26</f>
        <v>-8</v>
      </c>
      <c r="J26">
        <f>40</f>
        <v>40</v>
      </c>
      <c r="L26">
        <f t="shared" ref="L26" si="32">B26*10</f>
        <v>20</v>
      </c>
      <c r="M26">
        <f t="shared" ref="M26" si="33">D26*5</f>
        <v>0</v>
      </c>
      <c r="N26">
        <f>10</f>
        <v>10</v>
      </c>
      <c r="O26">
        <f t="shared" ref="O26" si="34">SUM(I26:N26)</f>
        <v>70</v>
      </c>
    </row>
    <row r="27" spans="1:15" x14ac:dyDescent="0.35">
      <c r="A27" s="3" t="s">
        <v>165</v>
      </c>
      <c r="B27">
        <f>1+1+1+1+1+1</f>
        <v>6</v>
      </c>
      <c r="C27">
        <f>1</f>
        <v>1</v>
      </c>
      <c r="E27" s="2">
        <f t="shared" si="17"/>
        <v>0.8571428571428571</v>
      </c>
      <c r="F27">
        <f>11+11+9+16+17+15+3</f>
        <v>82</v>
      </c>
      <c r="G27">
        <f>8+1+2+9+4+9+5</f>
        <v>38</v>
      </c>
      <c r="H27">
        <f t="shared" si="18"/>
        <v>44</v>
      </c>
      <c r="I27">
        <f>60</f>
        <v>60</v>
      </c>
      <c r="L27">
        <f t="shared" si="19"/>
        <v>60</v>
      </c>
      <c r="M27">
        <f t="shared" si="20"/>
        <v>0</v>
      </c>
      <c r="N27">
        <f>10+10</f>
        <v>20</v>
      </c>
      <c r="O27">
        <f t="shared" ref="O27" si="35">SUM(I27:N27)</f>
        <v>140</v>
      </c>
    </row>
    <row r="28" spans="1:15" x14ac:dyDescent="0.35">
      <c r="A28" s="3" t="s">
        <v>125</v>
      </c>
      <c r="B28">
        <f>1+1</f>
        <v>2</v>
      </c>
      <c r="E28" s="2">
        <f t="shared" ref="E28" si="36">(B28)/(B28+C28+D28)</f>
        <v>1</v>
      </c>
      <c r="F28">
        <f>7+11</f>
        <v>18</v>
      </c>
      <c r="G28">
        <f>0+8</f>
        <v>8</v>
      </c>
      <c r="H28">
        <f t="shared" ref="H28" si="37">F28-G28</f>
        <v>10</v>
      </c>
      <c r="J28">
        <f>40</f>
        <v>40</v>
      </c>
      <c r="L28">
        <f t="shared" ref="L28" si="38">B28*10</f>
        <v>20</v>
      </c>
      <c r="M28">
        <f t="shared" ref="M28" si="39">D28*5</f>
        <v>0</v>
      </c>
      <c r="N28">
        <f>10</f>
        <v>10</v>
      </c>
      <c r="O28">
        <f t="shared" ref="O28" si="40">SUM(I28:N28)</f>
        <v>70</v>
      </c>
    </row>
    <row r="29" spans="1:15" x14ac:dyDescent="0.35">
      <c r="E29" s="2" t="e">
        <f t="shared" si="17"/>
        <v>#DIV/0!</v>
      </c>
      <c r="H29">
        <f t="shared" si="18"/>
        <v>0</v>
      </c>
      <c r="L29">
        <f t="shared" si="19"/>
        <v>0</v>
      </c>
      <c r="M29">
        <f t="shared" si="20"/>
        <v>0</v>
      </c>
      <c r="O29">
        <f t="shared" si="21"/>
        <v>0</v>
      </c>
    </row>
    <row r="30" spans="1:15" x14ac:dyDescent="0.35">
      <c r="E30" s="2" t="e">
        <f t="shared" si="17"/>
        <v>#DIV/0!</v>
      </c>
      <c r="H30">
        <f t="shared" si="18"/>
        <v>0</v>
      </c>
      <c r="L30">
        <f t="shared" si="19"/>
        <v>0</v>
      </c>
      <c r="M30">
        <f t="shared" si="20"/>
        <v>0</v>
      </c>
      <c r="O30">
        <f t="shared" ref="O30" si="41">SUM(I30:N30)</f>
        <v>0</v>
      </c>
    </row>
    <row r="31" spans="1:15" x14ac:dyDescent="0.35">
      <c r="E31" s="2" t="e">
        <f t="shared" si="17"/>
        <v>#DIV/0!</v>
      </c>
      <c r="H31">
        <f t="shared" si="18"/>
        <v>0</v>
      </c>
      <c r="L31">
        <f t="shared" si="19"/>
        <v>0</v>
      </c>
      <c r="M31">
        <f t="shared" si="20"/>
        <v>0</v>
      </c>
      <c r="O31">
        <f t="shared" ref="O31" si="42">SUM(I31:N31)</f>
        <v>0</v>
      </c>
    </row>
    <row r="32" spans="1:15" x14ac:dyDescent="0.35">
      <c r="E32" s="2" t="e">
        <f t="shared" si="17"/>
        <v>#DIV/0!</v>
      </c>
      <c r="H32">
        <f t="shared" si="18"/>
        <v>0</v>
      </c>
      <c r="L32">
        <f t="shared" si="19"/>
        <v>0</v>
      </c>
      <c r="M32">
        <f t="shared" si="20"/>
        <v>0</v>
      </c>
      <c r="O32">
        <f t="shared" si="21"/>
        <v>0</v>
      </c>
    </row>
    <row r="33" spans="5:15" x14ac:dyDescent="0.35">
      <c r="E33" s="2" t="e">
        <f t="shared" si="17"/>
        <v>#DIV/0!</v>
      </c>
      <c r="H33">
        <f t="shared" si="18"/>
        <v>0</v>
      </c>
      <c r="L33">
        <f t="shared" si="19"/>
        <v>0</v>
      </c>
      <c r="M33">
        <f t="shared" si="20"/>
        <v>0</v>
      </c>
      <c r="O33">
        <f t="shared" si="21"/>
        <v>0</v>
      </c>
    </row>
    <row r="34" spans="5:15" x14ac:dyDescent="0.35">
      <c r="E34" s="2" t="e">
        <f t="shared" si="17"/>
        <v>#DIV/0!</v>
      </c>
      <c r="H34">
        <f t="shared" si="18"/>
        <v>0</v>
      </c>
      <c r="L34">
        <f t="shared" si="19"/>
        <v>0</v>
      </c>
      <c r="M34">
        <f t="shared" si="20"/>
        <v>0</v>
      </c>
      <c r="O34">
        <f t="shared" ref="O34" si="43">SUM(I34:N34)</f>
        <v>0</v>
      </c>
    </row>
    <row r="35" spans="5:15" x14ac:dyDescent="0.35">
      <c r="E35" s="2" t="e">
        <f t="shared" si="17"/>
        <v>#DIV/0!</v>
      </c>
      <c r="H35">
        <f t="shared" si="18"/>
        <v>0</v>
      </c>
      <c r="L35">
        <f t="shared" si="19"/>
        <v>0</v>
      </c>
      <c r="M35">
        <f t="shared" si="20"/>
        <v>0</v>
      </c>
      <c r="O35">
        <f t="shared" si="21"/>
        <v>0</v>
      </c>
    </row>
    <row r="36" spans="5:15" x14ac:dyDescent="0.35">
      <c r="E36" s="2" t="e">
        <f t="shared" si="17"/>
        <v>#DIV/0!</v>
      </c>
      <c r="H36">
        <f t="shared" si="18"/>
        <v>0</v>
      </c>
      <c r="L36">
        <f t="shared" si="19"/>
        <v>0</v>
      </c>
      <c r="M36">
        <v>0</v>
      </c>
      <c r="O36">
        <f t="shared" si="21"/>
        <v>0</v>
      </c>
    </row>
    <row r="37" spans="5:15" x14ac:dyDescent="0.35">
      <c r="E37" s="2" t="e">
        <f t="shared" si="17"/>
        <v>#DIV/0!</v>
      </c>
      <c r="H37">
        <f t="shared" si="18"/>
        <v>0</v>
      </c>
      <c r="L37">
        <f t="shared" si="19"/>
        <v>0</v>
      </c>
      <c r="M37">
        <f t="shared" ref="M37:M95" si="44">D37*5</f>
        <v>0</v>
      </c>
      <c r="O37">
        <f t="shared" si="21"/>
        <v>0</v>
      </c>
    </row>
    <row r="38" spans="5:15" x14ac:dyDescent="0.35">
      <c r="E38" s="2" t="e">
        <f t="shared" si="17"/>
        <v>#DIV/0!</v>
      </c>
      <c r="H38">
        <f t="shared" si="18"/>
        <v>0</v>
      </c>
      <c r="L38">
        <f t="shared" si="19"/>
        <v>0</v>
      </c>
      <c r="M38">
        <f t="shared" si="44"/>
        <v>0</v>
      </c>
      <c r="O38">
        <f t="shared" si="21"/>
        <v>0</v>
      </c>
    </row>
    <row r="39" spans="5:15" x14ac:dyDescent="0.35">
      <c r="E39" s="2" t="e">
        <f t="shared" si="17"/>
        <v>#DIV/0!</v>
      </c>
      <c r="H39">
        <f t="shared" si="18"/>
        <v>0</v>
      </c>
      <c r="L39">
        <f t="shared" si="19"/>
        <v>0</v>
      </c>
      <c r="M39">
        <f t="shared" si="44"/>
        <v>0</v>
      </c>
      <c r="O39">
        <f t="shared" si="21"/>
        <v>0</v>
      </c>
    </row>
    <row r="40" spans="5:15" x14ac:dyDescent="0.35">
      <c r="E40" s="2" t="e">
        <f t="shared" si="17"/>
        <v>#DIV/0!</v>
      </c>
      <c r="H40">
        <f t="shared" si="18"/>
        <v>0</v>
      </c>
      <c r="L40">
        <f t="shared" si="19"/>
        <v>0</v>
      </c>
      <c r="M40">
        <f t="shared" si="44"/>
        <v>0</v>
      </c>
      <c r="O40">
        <f t="shared" si="21"/>
        <v>0</v>
      </c>
    </row>
    <row r="41" spans="5:15" x14ac:dyDescent="0.35">
      <c r="E41" s="2" t="e">
        <f t="shared" si="17"/>
        <v>#DIV/0!</v>
      </c>
      <c r="H41">
        <f t="shared" si="18"/>
        <v>0</v>
      </c>
      <c r="L41">
        <f t="shared" si="19"/>
        <v>0</v>
      </c>
      <c r="M41">
        <f t="shared" si="44"/>
        <v>0</v>
      </c>
      <c r="O41">
        <f t="shared" si="21"/>
        <v>0</v>
      </c>
    </row>
    <row r="42" spans="5:15" x14ac:dyDescent="0.35">
      <c r="E42" s="2" t="e">
        <f t="shared" si="17"/>
        <v>#DIV/0!</v>
      </c>
      <c r="H42">
        <f t="shared" si="18"/>
        <v>0</v>
      </c>
      <c r="L42">
        <f t="shared" si="19"/>
        <v>0</v>
      </c>
      <c r="M42">
        <f t="shared" si="44"/>
        <v>0</v>
      </c>
      <c r="O42">
        <f t="shared" si="21"/>
        <v>0</v>
      </c>
    </row>
    <row r="43" spans="5:15" x14ac:dyDescent="0.35">
      <c r="E43" s="2" t="e">
        <f t="shared" si="17"/>
        <v>#DIV/0!</v>
      </c>
      <c r="H43">
        <f t="shared" si="18"/>
        <v>0</v>
      </c>
      <c r="L43">
        <f t="shared" si="19"/>
        <v>0</v>
      </c>
      <c r="M43">
        <f t="shared" si="44"/>
        <v>0</v>
      </c>
      <c r="O43">
        <f t="shared" si="21"/>
        <v>0</v>
      </c>
    </row>
    <row r="44" spans="5:15" x14ac:dyDescent="0.35">
      <c r="E44" s="2" t="e">
        <f t="shared" si="17"/>
        <v>#DIV/0!</v>
      </c>
      <c r="H44">
        <f t="shared" si="18"/>
        <v>0</v>
      </c>
      <c r="L44">
        <f t="shared" si="19"/>
        <v>0</v>
      </c>
      <c r="M44">
        <f t="shared" si="44"/>
        <v>0</v>
      </c>
      <c r="O44">
        <f t="shared" si="21"/>
        <v>0</v>
      </c>
    </row>
    <row r="45" spans="5:15" x14ac:dyDescent="0.35">
      <c r="E45" s="2" t="e">
        <f t="shared" si="17"/>
        <v>#DIV/0!</v>
      </c>
      <c r="H45">
        <f t="shared" si="18"/>
        <v>0</v>
      </c>
      <c r="L45">
        <f t="shared" si="19"/>
        <v>0</v>
      </c>
      <c r="M45">
        <f t="shared" si="44"/>
        <v>0</v>
      </c>
      <c r="O45">
        <f t="shared" si="21"/>
        <v>0</v>
      </c>
    </row>
    <row r="46" spans="5:15" x14ac:dyDescent="0.35">
      <c r="E46" s="2" t="e">
        <f t="shared" si="17"/>
        <v>#DIV/0!</v>
      </c>
      <c r="H46">
        <f t="shared" si="18"/>
        <v>0</v>
      </c>
      <c r="L46">
        <f t="shared" si="19"/>
        <v>0</v>
      </c>
      <c r="M46">
        <f t="shared" si="44"/>
        <v>0</v>
      </c>
      <c r="O46">
        <f t="shared" ref="O46" si="45">SUM(I46:N46)</f>
        <v>0</v>
      </c>
    </row>
    <row r="47" spans="5:15" x14ac:dyDescent="0.35">
      <c r="E47" s="2" t="e">
        <f t="shared" si="17"/>
        <v>#DIV/0!</v>
      </c>
      <c r="H47">
        <f t="shared" si="18"/>
        <v>0</v>
      </c>
      <c r="L47">
        <f t="shared" si="19"/>
        <v>0</v>
      </c>
      <c r="M47">
        <f t="shared" si="44"/>
        <v>0</v>
      </c>
      <c r="O47">
        <f t="shared" si="21"/>
        <v>0</v>
      </c>
    </row>
    <row r="48" spans="5:15" x14ac:dyDescent="0.35">
      <c r="E48" s="2" t="e">
        <f t="shared" si="17"/>
        <v>#DIV/0!</v>
      </c>
      <c r="H48">
        <f t="shared" si="18"/>
        <v>0</v>
      </c>
      <c r="L48">
        <f t="shared" si="19"/>
        <v>0</v>
      </c>
      <c r="M48">
        <f t="shared" si="44"/>
        <v>0</v>
      </c>
      <c r="O48">
        <f t="shared" si="21"/>
        <v>0</v>
      </c>
    </row>
    <row r="49" spans="1:16" x14ac:dyDescent="0.35">
      <c r="E49" s="2" t="e">
        <f t="shared" si="17"/>
        <v>#DIV/0!</v>
      </c>
      <c r="H49">
        <f t="shared" si="18"/>
        <v>0</v>
      </c>
      <c r="L49">
        <f t="shared" si="19"/>
        <v>0</v>
      </c>
      <c r="M49">
        <f t="shared" si="44"/>
        <v>0</v>
      </c>
      <c r="O49">
        <f t="shared" si="21"/>
        <v>0</v>
      </c>
    </row>
    <row r="50" spans="1:16" x14ac:dyDescent="0.35">
      <c r="E50" s="2" t="e">
        <f t="shared" si="17"/>
        <v>#DIV/0!</v>
      </c>
      <c r="H50">
        <f t="shared" si="18"/>
        <v>0</v>
      </c>
      <c r="L50">
        <f t="shared" si="19"/>
        <v>0</v>
      </c>
      <c r="M50">
        <f t="shared" si="44"/>
        <v>0</v>
      </c>
      <c r="O50">
        <f t="shared" si="21"/>
        <v>0</v>
      </c>
    </row>
    <row r="51" spans="1:16" x14ac:dyDescent="0.35">
      <c r="E51" s="2" t="e">
        <f t="shared" si="17"/>
        <v>#DIV/0!</v>
      </c>
      <c r="H51">
        <f t="shared" si="18"/>
        <v>0</v>
      </c>
      <c r="L51">
        <f t="shared" si="19"/>
        <v>0</v>
      </c>
      <c r="M51">
        <f t="shared" si="44"/>
        <v>0</v>
      </c>
      <c r="O51">
        <f t="shared" si="21"/>
        <v>0</v>
      </c>
    </row>
    <row r="52" spans="1:16" x14ac:dyDescent="0.35">
      <c r="E52" s="2" t="e">
        <f t="shared" si="17"/>
        <v>#DIV/0!</v>
      </c>
      <c r="H52">
        <f t="shared" si="18"/>
        <v>0</v>
      </c>
      <c r="L52">
        <f t="shared" si="19"/>
        <v>0</v>
      </c>
      <c r="M52">
        <f t="shared" si="44"/>
        <v>0</v>
      </c>
      <c r="O52">
        <f t="shared" si="21"/>
        <v>0</v>
      </c>
    </row>
    <row r="53" spans="1:16" x14ac:dyDescent="0.35">
      <c r="E53" s="2" t="e">
        <f t="shared" si="17"/>
        <v>#DIV/0!</v>
      </c>
      <c r="H53">
        <f t="shared" si="18"/>
        <v>0</v>
      </c>
      <c r="L53">
        <f t="shared" si="19"/>
        <v>0</v>
      </c>
      <c r="M53">
        <f t="shared" si="44"/>
        <v>0</v>
      </c>
      <c r="O53">
        <f t="shared" ref="O53" si="46">SUM(I53:N53)</f>
        <v>0</v>
      </c>
    </row>
    <row r="54" spans="1:16" x14ac:dyDescent="0.35">
      <c r="E54" s="2" t="e">
        <f t="shared" si="17"/>
        <v>#DIV/0!</v>
      </c>
      <c r="H54">
        <f t="shared" si="18"/>
        <v>0</v>
      </c>
      <c r="L54">
        <f t="shared" si="19"/>
        <v>0</v>
      </c>
      <c r="M54">
        <f t="shared" si="44"/>
        <v>0</v>
      </c>
      <c r="O54">
        <f t="shared" si="21"/>
        <v>0</v>
      </c>
    </row>
    <row r="55" spans="1:16" x14ac:dyDescent="0.35">
      <c r="E55" s="2" t="e">
        <f t="shared" si="17"/>
        <v>#DIV/0!</v>
      </c>
      <c r="H55">
        <f t="shared" si="18"/>
        <v>0</v>
      </c>
      <c r="L55">
        <f t="shared" si="19"/>
        <v>0</v>
      </c>
      <c r="M55">
        <f t="shared" si="44"/>
        <v>0</v>
      </c>
      <c r="O55">
        <f t="shared" si="21"/>
        <v>0</v>
      </c>
    </row>
    <row r="56" spans="1:16" x14ac:dyDescent="0.35">
      <c r="E56" s="2" t="e">
        <f t="shared" si="17"/>
        <v>#DIV/0!</v>
      </c>
      <c r="H56">
        <f t="shared" si="18"/>
        <v>0</v>
      </c>
      <c r="L56">
        <f t="shared" si="19"/>
        <v>0</v>
      </c>
      <c r="M56">
        <f t="shared" si="44"/>
        <v>0</v>
      </c>
      <c r="O56">
        <f t="shared" si="21"/>
        <v>0</v>
      </c>
    </row>
    <row r="57" spans="1:16" x14ac:dyDescent="0.35">
      <c r="A57" s="6"/>
      <c r="B57" s="4"/>
      <c r="C57" s="4"/>
      <c r="D57" s="4"/>
      <c r="E57" s="5" t="e">
        <f t="shared" si="17"/>
        <v>#DIV/0!</v>
      </c>
      <c r="F57" s="4"/>
      <c r="G57" s="4"/>
      <c r="H57" s="4">
        <f t="shared" si="18"/>
        <v>0</v>
      </c>
      <c r="I57" s="4"/>
      <c r="J57" s="4"/>
      <c r="K57" s="4"/>
      <c r="L57" s="4">
        <f t="shared" si="19"/>
        <v>0</v>
      </c>
      <c r="M57" s="4">
        <f t="shared" si="44"/>
        <v>0</v>
      </c>
      <c r="N57" s="4"/>
      <c r="O57" s="4">
        <f t="shared" si="21"/>
        <v>0</v>
      </c>
      <c r="P57" s="4"/>
    </row>
    <row r="58" spans="1:16" x14ac:dyDescent="0.35">
      <c r="E58" s="2" t="e">
        <f t="shared" si="17"/>
        <v>#DIV/0!</v>
      </c>
      <c r="H58">
        <f t="shared" si="18"/>
        <v>0</v>
      </c>
      <c r="L58">
        <f t="shared" si="19"/>
        <v>0</v>
      </c>
      <c r="M58">
        <f t="shared" si="44"/>
        <v>0</v>
      </c>
      <c r="O58">
        <f t="shared" si="21"/>
        <v>0</v>
      </c>
      <c r="P58" s="4"/>
    </row>
    <row r="59" spans="1:16" x14ac:dyDescent="0.35">
      <c r="E59" s="2" t="e">
        <f t="shared" si="17"/>
        <v>#DIV/0!</v>
      </c>
      <c r="H59">
        <f t="shared" si="18"/>
        <v>0</v>
      </c>
      <c r="L59">
        <f t="shared" si="19"/>
        <v>0</v>
      </c>
      <c r="M59">
        <f t="shared" si="44"/>
        <v>0</v>
      </c>
      <c r="O59">
        <f t="shared" si="21"/>
        <v>0</v>
      </c>
    </row>
    <row r="60" spans="1:16" x14ac:dyDescent="0.35">
      <c r="E60" s="2" t="e">
        <f t="shared" si="17"/>
        <v>#DIV/0!</v>
      </c>
      <c r="H60">
        <f t="shared" si="18"/>
        <v>0</v>
      </c>
      <c r="L60">
        <f t="shared" si="19"/>
        <v>0</v>
      </c>
      <c r="M60">
        <f t="shared" si="44"/>
        <v>0</v>
      </c>
      <c r="O60">
        <f t="shared" si="21"/>
        <v>0</v>
      </c>
    </row>
    <row r="61" spans="1:16" x14ac:dyDescent="0.35">
      <c r="A61" s="6"/>
      <c r="B61" s="4"/>
      <c r="C61" s="4"/>
      <c r="D61" s="4"/>
      <c r="E61" s="5" t="e">
        <f t="shared" si="17"/>
        <v>#DIV/0!</v>
      </c>
      <c r="F61" s="4"/>
      <c r="G61" s="4"/>
      <c r="H61" s="4">
        <f t="shared" si="18"/>
        <v>0</v>
      </c>
      <c r="I61" s="4"/>
      <c r="J61" s="4"/>
      <c r="K61" s="4"/>
      <c r="L61" s="4">
        <f t="shared" si="19"/>
        <v>0</v>
      </c>
      <c r="M61" s="4">
        <f t="shared" si="44"/>
        <v>0</v>
      </c>
      <c r="N61" s="4"/>
      <c r="O61" s="4">
        <f t="shared" si="21"/>
        <v>0</v>
      </c>
      <c r="P61" s="4"/>
    </row>
    <row r="62" spans="1:16" x14ac:dyDescent="0.35">
      <c r="A62" s="6"/>
      <c r="B62" s="4"/>
      <c r="C62" s="4"/>
      <c r="D62" s="4"/>
      <c r="E62" s="5" t="e">
        <f t="shared" si="17"/>
        <v>#DIV/0!</v>
      </c>
      <c r="F62" s="4"/>
      <c r="G62" s="4"/>
      <c r="H62" s="4">
        <f t="shared" si="18"/>
        <v>0</v>
      </c>
      <c r="I62" s="4"/>
      <c r="J62" s="4"/>
      <c r="K62" s="4"/>
      <c r="L62" s="4">
        <f t="shared" si="19"/>
        <v>0</v>
      </c>
      <c r="M62" s="4">
        <f t="shared" si="44"/>
        <v>0</v>
      </c>
      <c r="N62" s="4"/>
      <c r="O62" s="4">
        <f t="shared" si="21"/>
        <v>0</v>
      </c>
      <c r="P62" s="4"/>
    </row>
    <row r="63" spans="1:16" x14ac:dyDescent="0.35">
      <c r="A63" s="6"/>
      <c r="B63" s="4"/>
      <c r="C63" s="4"/>
      <c r="D63" s="4"/>
      <c r="E63" s="5" t="e">
        <f t="shared" si="17"/>
        <v>#DIV/0!</v>
      </c>
      <c r="F63" s="4"/>
      <c r="G63" s="4"/>
      <c r="H63" s="4">
        <f t="shared" si="18"/>
        <v>0</v>
      </c>
      <c r="I63" s="4"/>
      <c r="J63" s="4"/>
      <c r="K63" s="4"/>
      <c r="L63" s="4">
        <f t="shared" si="19"/>
        <v>0</v>
      </c>
      <c r="M63" s="4">
        <f t="shared" si="44"/>
        <v>0</v>
      </c>
      <c r="N63" s="4"/>
      <c r="O63" s="4">
        <f t="shared" si="21"/>
        <v>0</v>
      </c>
      <c r="P63" s="4"/>
    </row>
    <row r="64" spans="1:16" x14ac:dyDescent="0.35">
      <c r="A64" s="6"/>
      <c r="B64" s="4"/>
      <c r="C64" s="4"/>
      <c r="D64" s="4"/>
      <c r="E64" s="5" t="e">
        <f t="shared" si="17"/>
        <v>#DIV/0!</v>
      </c>
      <c r="F64" s="4"/>
      <c r="G64" s="4"/>
      <c r="H64" s="4">
        <f t="shared" si="18"/>
        <v>0</v>
      </c>
      <c r="I64" s="4"/>
      <c r="J64" s="4"/>
      <c r="K64" s="4"/>
      <c r="L64" s="4">
        <f t="shared" si="19"/>
        <v>0</v>
      </c>
      <c r="M64" s="4">
        <f t="shared" si="44"/>
        <v>0</v>
      </c>
      <c r="N64" s="4"/>
      <c r="O64" s="4">
        <f t="shared" si="21"/>
        <v>0</v>
      </c>
      <c r="P64" s="4"/>
    </row>
    <row r="65" spans="1:16" x14ac:dyDescent="0.35">
      <c r="A65" s="6"/>
      <c r="B65" s="4"/>
      <c r="C65" s="4"/>
      <c r="D65" s="4"/>
      <c r="E65" s="5" t="e">
        <f t="shared" si="17"/>
        <v>#DIV/0!</v>
      </c>
      <c r="F65" s="4"/>
      <c r="G65" s="4"/>
      <c r="H65" s="4">
        <f t="shared" si="18"/>
        <v>0</v>
      </c>
      <c r="I65" s="4"/>
      <c r="J65" s="4"/>
      <c r="K65" s="4"/>
      <c r="L65" s="4">
        <f t="shared" si="19"/>
        <v>0</v>
      </c>
      <c r="M65" s="4">
        <f t="shared" si="44"/>
        <v>0</v>
      </c>
      <c r="N65" s="4"/>
      <c r="O65" s="4">
        <f t="shared" si="21"/>
        <v>0</v>
      </c>
      <c r="P65" s="4"/>
    </row>
    <row r="66" spans="1:16" x14ac:dyDescent="0.35">
      <c r="A66" s="6"/>
      <c r="B66" s="4"/>
      <c r="C66" s="4"/>
      <c r="D66" s="4"/>
      <c r="E66" s="5" t="e">
        <f t="shared" si="17"/>
        <v>#DIV/0!</v>
      </c>
      <c r="F66" s="4"/>
      <c r="G66" s="4"/>
      <c r="H66" s="4">
        <f t="shared" si="18"/>
        <v>0</v>
      </c>
      <c r="I66" s="4"/>
      <c r="J66" s="4"/>
      <c r="K66" s="4"/>
      <c r="L66" s="4">
        <f t="shared" si="19"/>
        <v>0</v>
      </c>
      <c r="M66" s="4">
        <f t="shared" si="44"/>
        <v>0</v>
      </c>
      <c r="N66" s="4"/>
      <c r="O66" s="4">
        <f t="shared" ref="O66:O95" si="47">SUM(I66:N66)</f>
        <v>0</v>
      </c>
    </row>
    <row r="67" spans="1:16" x14ac:dyDescent="0.35">
      <c r="E67" s="2" t="e">
        <f t="shared" si="17"/>
        <v>#DIV/0!</v>
      </c>
      <c r="H67">
        <f t="shared" si="18"/>
        <v>0</v>
      </c>
      <c r="L67">
        <f t="shared" si="19"/>
        <v>0</v>
      </c>
      <c r="M67">
        <f t="shared" si="44"/>
        <v>0</v>
      </c>
      <c r="O67">
        <f t="shared" si="47"/>
        <v>0</v>
      </c>
    </row>
    <row r="68" spans="1:16" x14ac:dyDescent="0.35">
      <c r="E68" s="2" t="e">
        <f t="shared" si="17"/>
        <v>#DIV/0!</v>
      </c>
      <c r="H68">
        <f t="shared" si="18"/>
        <v>0</v>
      </c>
      <c r="L68">
        <f t="shared" si="19"/>
        <v>0</v>
      </c>
      <c r="M68">
        <f t="shared" si="44"/>
        <v>0</v>
      </c>
      <c r="O68">
        <f t="shared" si="47"/>
        <v>0</v>
      </c>
    </row>
    <row r="69" spans="1:16" x14ac:dyDescent="0.35">
      <c r="E69" s="2" t="e">
        <f t="shared" si="17"/>
        <v>#DIV/0!</v>
      </c>
      <c r="H69">
        <f t="shared" si="18"/>
        <v>0</v>
      </c>
      <c r="L69">
        <f t="shared" si="19"/>
        <v>0</v>
      </c>
      <c r="M69">
        <f t="shared" si="44"/>
        <v>0</v>
      </c>
      <c r="O69">
        <f t="shared" si="47"/>
        <v>0</v>
      </c>
    </row>
    <row r="70" spans="1:16" x14ac:dyDescent="0.35">
      <c r="E70" s="2" t="e">
        <f t="shared" si="17"/>
        <v>#DIV/0!</v>
      </c>
      <c r="H70">
        <f t="shared" si="18"/>
        <v>0</v>
      </c>
      <c r="L70">
        <f t="shared" si="19"/>
        <v>0</v>
      </c>
      <c r="M70">
        <f t="shared" si="44"/>
        <v>0</v>
      </c>
      <c r="O70">
        <f t="shared" si="47"/>
        <v>0</v>
      </c>
    </row>
    <row r="71" spans="1:16" x14ac:dyDescent="0.35">
      <c r="E71" s="2" t="e">
        <f t="shared" si="17"/>
        <v>#DIV/0!</v>
      </c>
      <c r="H71">
        <f t="shared" si="18"/>
        <v>0</v>
      </c>
      <c r="L71">
        <f t="shared" si="19"/>
        <v>0</v>
      </c>
      <c r="M71">
        <f t="shared" si="44"/>
        <v>0</v>
      </c>
      <c r="O71">
        <f t="shared" si="47"/>
        <v>0</v>
      </c>
    </row>
    <row r="72" spans="1:16" x14ac:dyDescent="0.35">
      <c r="E72" s="2" t="e">
        <f t="shared" si="17"/>
        <v>#DIV/0!</v>
      </c>
      <c r="H72">
        <f t="shared" si="18"/>
        <v>0</v>
      </c>
      <c r="L72">
        <f t="shared" si="19"/>
        <v>0</v>
      </c>
      <c r="M72">
        <f t="shared" si="44"/>
        <v>0</v>
      </c>
      <c r="O72">
        <f t="shared" si="47"/>
        <v>0</v>
      </c>
    </row>
    <row r="73" spans="1:16" x14ac:dyDescent="0.35">
      <c r="E73" s="2" t="e">
        <f t="shared" si="17"/>
        <v>#DIV/0!</v>
      </c>
      <c r="H73">
        <f t="shared" si="18"/>
        <v>0</v>
      </c>
      <c r="M73">
        <f t="shared" si="44"/>
        <v>0</v>
      </c>
      <c r="O73">
        <f t="shared" si="47"/>
        <v>0</v>
      </c>
    </row>
    <row r="74" spans="1:16" x14ac:dyDescent="0.35">
      <c r="E74" s="2" t="e">
        <f t="shared" si="17"/>
        <v>#DIV/0!</v>
      </c>
      <c r="H74">
        <f t="shared" si="18"/>
        <v>0</v>
      </c>
      <c r="M74">
        <f t="shared" si="44"/>
        <v>0</v>
      </c>
      <c r="O74">
        <f t="shared" si="47"/>
        <v>0</v>
      </c>
    </row>
    <row r="75" spans="1:16" x14ac:dyDescent="0.35">
      <c r="E75" s="2" t="e">
        <f t="shared" si="17"/>
        <v>#DIV/0!</v>
      </c>
      <c r="H75">
        <f t="shared" si="18"/>
        <v>0</v>
      </c>
      <c r="M75">
        <f t="shared" si="44"/>
        <v>0</v>
      </c>
      <c r="O75">
        <f t="shared" si="47"/>
        <v>0</v>
      </c>
    </row>
    <row r="76" spans="1:16" x14ac:dyDescent="0.35">
      <c r="E76" s="2" t="e">
        <f t="shared" si="17"/>
        <v>#DIV/0!</v>
      </c>
      <c r="H76">
        <f t="shared" si="18"/>
        <v>0</v>
      </c>
      <c r="M76">
        <f t="shared" si="44"/>
        <v>0</v>
      </c>
      <c r="O76">
        <f t="shared" si="47"/>
        <v>0</v>
      </c>
    </row>
    <row r="77" spans="1:16" x14ac:dyDescent="0.35">
      <c r="E77" s="2" t="e">
        <f t="shared" si="17"/>
        <v>#DIV/0!</v>
      </c>
      <c r="H77">
        <f t="shared" si="18"/>
        <v>0</v>
      </c>
      <c r="M77">
        <f t="shared" si="44"/>
        <v>0</v>
      </c>
      <c r="O77">
        <f t="shared" si="47"/>
        <v>0</v>
      </c>
    </row>
    <row r="78" spans="1:16" x14ac:dyDescent="0.35">
      <c r="E78" s="2" t="e">
        <f t="shared" si="17"/>
        <v>#DIV/0!</v>
      </c>
      <c r="H78">
        <f t="shared" si="18"/>
        <v>0</v>
      </c>
      <c r="M78">
        <f t="shared" si="44"/>
        <v>0</v>
      </c>
      <c r="O78">
        <f t="shared" si="47"/>
        <v>0</v>
      </c>
    </row>
    <row r="79" spans="1:16" x14ac:dyDescent="0.35">
      <c r="E79" s="2" t="e">
        <f t="shared" si="17"/>
        <v>#DIV/0!</v>
      </c>
      <c r="H79">
        <f t="shared" si="18"/>
        <v>0</v>
      </c>
      <c r="M79">
        <f t="shared" si="44"/>
        <v>0</v>
      </c>
      <c r="O79">
        <f t="shared" si="47"/>
        <v>0</v>
      </c>
    </row>
    <row r="80" spans="1:16" x14ac:dyDescent="0.35">
      <c r="E80" s="2" t="e">
        <f t="shared" si="17"/>
        <v>#DIV/0!</v>
      </c>
      <c r="H80">
        <f t="shared" si="18"/>
        <v>0</v>
      </c>
      <c r="M80">
        <f t="shared" si="44"/>
        <v>0</v>
      </c>
      <c r="O80">
        <f t="shared" si="47"/>
        <v>0</v>
      </c>
    </row>
    <row r="81" spans="5:15" x14ac:dyDescent="0.35">
      <c r="E81" s="2" t="e">
        <f t="shared" si="17"/>
        <v>#DIV/0!</v>
      </c>
      <c r="H81">
        <f t="shared" si="18"/>
        <v>0</v>
      </c>
      <c r="M81">
        <f t="shared" si="44"/>
        <v>0</v>
      </c>
      <c r="O81">
        <f t="shared" si="47"/>
        <v>0</v>
      </c>
    </row>
    <row r="82" spans="5:15" x14ac:dyDescent="0.35">
      <c r="E82" s="2" t="e">
        <f t="shared" si="17"/>
        <v>#DIV/0!</v>
      </c>
      <c r="H82">
        <f t="shared" si="18"/>
        <v>0</v>
      </c>
      <c r="M82">
        <f t="shared" si="44"/>
        <v>0</v>
      </c>
      <c r="O82">
        <f t="shared" si="47"/>
        <v>0</v>
      </c>
    </row>
    <row r="83" spans="5:15" x14ac:dyDescent="0.35">
      <c r="E83" s="2" t="e">
        <f t="shared" ref="E83:E95" si="48">(B83)/(B83+C83+D83)</f>
        <v>#DIV/0!</v>
      </c>
      <c r="H83">
        <f t="shared" ref="H83:H95" si="49">F83-G83</f>
        <v>0</v>
      </c>
      <c r="M83">
        <f t="shared" si="44"/>
        <v>0</v>
      </c>
      <c r="O83">
        <f t="shared" si="47"/>
        <v>0</v>
      </c>
    </row>
    <row r="84" spans="5:15" x14ac:dyDescent="0.35">
      <c r="E84" s="2" t="e">
        <f t="shared" si="48"/>
        <v>#DIV/0!</v>
      </c>
      <c r="H84">
        <f t="shared" si="49"/>
        <v>0</v>
      </c>
      <c r="M84">
        <f t="shared" si="44"/>
        <v>0</v>
      </c>
      <c r="O84">
        <f t="shared" si="47"/>
        <v>0</v>
      </c>
    </row>
    <row r="85" spans="5:15" x14ac:dyDescent="0.35">
      <c r="E85" s="2" t="e">
        <f t="shared" si="48"/>
        <v>#DIV/0!</v>
      </c>
      <c r="H85">
        <f t="shared" si="49"/>
        <v>0</v>
      </c>
      <c r="M85">
        <f t="shared" si="44"/>
        <v>0</v>
      </c>
      <c r="O85">
        <f t="shared" si="47"/>
        <v>0</v>
      </c>
    </row>
    <row r="86" spans="5:15" x14ac:dyDescent="0.35">
      <c r="E86" s="2" t="e">
        <f t="shared" si="48"/>
        <v>#DIV/0!</v>
      </c>
      <c r="H86">
        <f t="shared" si="49"/>
        <v>0</v>
      </c>
      <c r="M86">
        <f t="shared" si="44"/>
        <v>0</v>
      </c>
      <c r="O86">
        <f t="shared" si="47"/>
        <v>0</v>
      </c>
    </row>
    <row r="87" spans="5:15" x14ac:dyDescent="0.35">
      <c r="E87" s="2" t="e">
        <f t="shared" si="48"/>
        <v>#DIV/0!</v>
      </c>
      <c r="H87">
        <f t="shared" si="49"/>
        <v>0</v>
      </c>
      <c r="M87">
        <f t="shared" si="44"/>
        <v>0</v>
      </c>
      <c r="O87">
        <f t="shared" si="47"/>
        <v>0</v>
      </c>
    </row>
    <row r="88" spans="5:15" x14ac:dyDescent="0.35">
      <c r="E88" s="2" t="e">
        <f t="shared" si="48"/>
        <v>#DIV/0!</v>
      </c>
      <c r="H88">
        <f t="shared" si="49"/>
        <v>0</v>
      </c>
      <c r="M88">
        <f t="shared" si="44"/>
        <v>0</v>
      </c>
      <c r="O88">
        <f t="shared" si="47"/>
        <v>0</v>
      </c>
    </row>
    <row r="89" spans="5:15" x14ac:dyDescent="0.35">
      <c r="E89" s="2" t="e">
        <f t="shared" si="48"/>
        <v>#DIV/0!</v>
      </c>
      <c r="H89">
        <f t="shared" si="49"/>
        <v>0</v>
      </c>
      <c r="M89">
        <f t="shared" si="44"/>
        <v>0</v>
      </c>
      <c r="O89">
        <f t="shared" si="47"/>
        <v>0</v>
      </c>
    </row>
    <row r="90" spans="5:15" x14ac:dyDescent="0.35">
      <c r="E90" s="2" t="e">
        <f t="shared" si="48"/>
        <v>#DIV/0!</v>
      </c>
      <c r="H90">
        <f t="shared" si="49"/>
        <v>0</v>
      </c>
      <c r="M90">
        <f t="shared" si="44"/>
        <v>0</v>
      </c>
      <c r="O90">
        <f t="shared" si="47"/>
        <v>0</v>
      </c>
    </row>
    <row r="91" spans="5:15" x14ac:dyDescent="0.35">
      <c r="E91" s="2" t="e">
        <f t="shared" si="48"/>
        <v>#DIV/0!</v>
      </c>
      <c r="H91">
        <f t="shared" si="49"/>
        <v>0</v>
      </c>
      <c r="M91">
        <f t="shared" si="44"/>
        <v>0</v>
      </c>
      <c r="O91">
        <f t="shared" si="47"/>
        <v>0</v>
      </c>
    </row>
    <row r="92" spans="5:15" x14ac:dyDescent="0.35">
      <c r="E92" t="e">
        <f t="shared" si="48"/>
        <v>#DIV/0!</v>
      </c>
      <c r="H92">
        <f t="shared" si="49"/>
        <v>0</v>
      </c>
      <c r="M92">
        <f t="shared" si="44"/>
        <v>0</v>
      </c>
      <c r="O92">
        <f t="shared" si="47"/>
        <v>0</v>
      </c>
    </row>
    <row r="93" spans="5:15" x14ac:dyDescent="0.35">
      <c r="E93" t="e">
        <f t="shared" si="48"/>
        <v>#DIV/0!</v>
      </c>
      <c r="H93">
        <f t="shared" si="49"/>
        <v>0</v>
      </c>
      <c r="M93">
        <f t="shared" si="44"/>
        <v>0</v>
      </c>
      <c r="O93">
        <f t="shared" si="47"/>
        <v>0</v>
      </c>
    </row>
    <row r="94" spans="5:15" x14ac:dyDescent="0.35">
      <c r="E94" t="e">
        <f t="shared" si="48"/>
        <v>#DIV/0!</v>
      </c>
      <c r="H94">
        <f t="shared" si="49"/>
        <v>0</v>
      </c>
      <c r="M94">
        <f t="shared" si="44"/>
        <v>0</v>
      </c>
      <c r="O94">
        <f t="shared" si="47"/>
        <v>0</v>
      </c>
    </row>
    <row r="95" spans="5:15" x14ac:dyDescent="0.35">
      <c r="E95" t="e">
        <f t="shared" si="48"/>
        <v>#DIV/0!</v>
      </c>
      <c r="H95">
        <f t="shared" si="49"/>
        <v>0</v>
      </c>
      <c r="M95">
        <f t="shared" si="44"/>
        <v>0</v>
      </c>
      <c r="O95">
        <f t="shared" si="47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"/>
  <sheetViews>
    <sheetView topLeftCell="A7" zoomScaleNormal="100" workbookViewId="0">
      <selection activeCell="H5" sqref="H5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33</v>
      </c>
      <c r="B3">
        <f>1+1+1</f>
        <v>3</v>
      </c>
      <c r="C3">
        <f>1+1+1+1+1+1+1+1+1+1</f>
        <v>10</v>
      </c>
      <c r="E3" s="2">
        <f t="shared" ref="E3:E91" si="0">(B3)/(B3+C3+D3)</f>
        <v>0.23076923076923078</v>
      </c>
      <c r="F3">
        <f>15+11+8+4+5+4+11+1+6+8+2+18+10</f>
        <v>103</v>
      </c>
      <c r="G3">
        <f>12+14+16+13+27+14+0+12+16+22+12+2+11</f>
        <v>171</v>
      </c>
      <c r="H3">
        <f t="shared" ref="H3:H91" si="1">F3-G3</f>
        <v>-68</v>
      </c>
      <c r="K3">
        <f>20+20</f>
        <v>40</v>
      </c>
      <c r="L3">
        <f t="shared" ref="L3:L81" si="2">B3*10</f>
        <v>30</v>
      </c>
      <c r="M3">
        <f t="shared" ref="M3:M44" si="3">D3*5</f>
        <v>0</v>
      </c>
      <c r="N3">
        <f>10+10+10+10</f>
        <v>40</v>
      </c>
      <c r="O3">
        <f t="shared" ref="O3:O74" si="4">SUM(I3:N3)</f>
        <v>110</v>
      </c>
    </row>
    <row r="4" spans="1:27" ht="14.25" customHeight="1" x14ac:dyDescent="0.35">
      <c r="A4" s="3" t="s">
        <v>149</v>
      </c>
      <c r="C4">
        <f>1+1+1</f>
        <v>3</v>
      </c>
      <c r="E4" s="2">
        <f t="shared" ref="E4" si="5">(B4)/(B4+C4+D4)</f>
        <v>0</v>
      </c>
      <c r="F4">
        <f>5+0+7</f>
        <v>12</v>
      </c>
      <c r="G4">
        <f>9+20+11</f>
        <v>40</v>
      </c>
      <c r="H4">
        <f t="shared" ref="H4" si="6">F4-G4</f>
        <v>-28</v>
      </c>
      <c r="L4">
        <f t="shared" si="2"/>
        <v>0</v>
      </c>
      <c r="M4">
        <f t="shared" ref="M4" si="7">D4*5</f>
        <v>0</v>
      </c>
      <c r="N4">
        <f>10</f>
        <v>10</v>
      </c>
      <c r="O4">
        <f t="shared" ref="O4" si="8">SUM(I4:N4)</f>
        <v>10</v>
      </c>
    </row>
    <row r="5" spans="1:27" ht="13.5" customHeight="1" x14ac:dyDescent="0.35">
      <c r="A5" s="3" t="s">
        <v>48</v>
      </c>
      <c r="B5">
        <f>1+1+1+1+1+1+1+1+1+1+1+1+1+1+1+1</f>
        <v>16</v>
      </c>
      <c r="C5">
        <f>1+1+1+1+1+1</f>
        <v>6</v>
      </c>
      <c r="E5" s="2">
        <f t="shared" ref="E5" si="9">(B5)/(B5+C5+D5)</f>
        <v>0.72727272727272729</v>
      </c>
      <c r="F5">
        <f>9+6+10+7+9+8+4+17+18+2+7+12+15+9+4+5+20+6+7+17+15+10</f>
        <v>217</v>
      </c>
      <c r="G5">
        <f>8+1+6+5+1+7+5+5+16+14+11+2+3+5+12+12+4+10+1+1+0+6</f>
        <v>135</v>
      </c>
      <c r="H5">
        <f>F5-G5</f>
        <v>82</v>
      </c>
      <c r="I5">
        <f>60</f>
        <v>60</v>
      </c>
      <c r="J5">
        <f>40+40</f>
        <v>80</v>
      </c>
      <c r="K5">
        <f>20+20</f>
        <v>40</v>
      </c>
      <c r="L5">
        <v>0</v>
      </c>
      <c r="M5">
        <f t="shared" ref="M5" si="10">D5*5</f>
        <v>0</v>
      </c>
      <c r="N5">
        <f>10+10+10+10+10+10</f>
        <v>60</v>
      </c>
      <c r="O5">
        <f t="shared" ref="O5" si="11">SUM(I5:N5)</f>
        <v>240</v>
      </c>
    </row>
    <row r="6" spans="1:27" ht="14.25" customHeight="1" x14ac:dyDescent="0.35">
      <c r="A6" s="3" t="s">
        <v>34</v>
      </c>
      <c r="B6">
        <f>1+1+1+1+1</f>
        <v>5</v>
      </c>
      <c r="C6">
        <f>1+1+1+1+1</f>
        <v>5</v>
      </c>
      <c r="E6" s="2">
        <f t="shared" si="0"/>
        <v>0.5</v>
      </c>
      <c r="F6">
        <f>13+14+16+5+5+1+4+6+14+9</f>
        <v>87</v>
      </c>
      <c r="G6">
        <f>3+11+8+13+17+10+6+9+1+5</f>
        <v>83</v>
      </c>
      <c r="H6">
        <f t="shared" si="1"/>
        <v>4</v>
      </c>
      <c r="I6">
        <f>60+60</f>
        <v>120</v>
      </c>
      <c r="J6">
        <f>40</f>
        <v>40</v>
      </c>
      <c r="L6">
        <v>0</v>
      </c>
      <c r="M6">
        <f t="shared" si="3"/>
        <v>0</v>
      </c>
      <c r="N6">
        <f>10+10+10</f>
        <v>30</v>
      </c>
      <c r="O6">
        <f t="shared" si="4"/>
        <v>190</v>
      </c>
    </row>
    <row r="7" spans="1:27" x14ac:dyDescent="0.35">
      <c r="A7" s="3" t="s">
        <v>46</v>
      </c>
      <c r="B7">
        <f>1+1+1+1+1+1+1+1</f>
        <v>8</v>
      </c>
      <c r="C7">
        <f>1+1+1+1+1+1+1+1+1+1+1+1+1+1</f>
        <v>14</v>
      </c>
      <c r="E7" s="2">
        <f t="shared" ref="E7:E8" si="12">(B7)/(B7+C7+D7)</f>
        <v>0.36363636363636365</v>
      </c>
      <c r="F7">
        <f>5+1+6+2+16+2+4+10+10+7+6+13+15+1+7+3+18+11+8+9+21+5</f>
        <v>180</v>
      </c>
      <c r="G7">
        <f>13+6+10+17+1+7+8+12+9+9+13+3+3+13+9+13+11+5+9+5+6+9</f>
        <v>191</v>
      </c>
      <c r="H7">
        <f>F7-G7</f>
        <v>-11</v>
      </c>
      <c r="J7">
        <f>40+40</f>
        <v>80</v>
      </c>
      <c r="K7">
        <f>20+20</f>
        <v>40</v>
      </c>
      <c r="L7">
        <f t="shared" ref="L7:L8" si="13">B7*10</f>
        <v>80</v>
      </c>
      <c r="M7">
        <f t="shared" ref="M7:M8" si="14">D7*5</f>
        <v>0</v>
      </c>
      <c r="N7">
        <f>10+10+10+10+10+10</f>
        <v>60</v>
      </c>
      <c r="O7">
        <f t="shared" si="4"/>
        <v>260</v>
      </c>
    </row>
    <row r="8" spans="1:27" x14ac:dyDescent="0.35">
      <c r="A8" s="3" t="s">
        <v>120</v>
      </c>
      <c r="B8">
        <f>1+1</f>
        <v>2</v>
      </c>
      <c r="C8">
        <f>1+1+1+1+1+1+1</f>
        <v>7</v>
      </c>
      <c r="E8" s="2">
        <f t="shared" si="12"/>
        <v>0.22222222222222221</v>
      </c>
      <c r="F8">
        <f>3+0+1+9+8+6+4+10+5</f>
        <v>46</v>
      </c>
      <c r="G8">
        <f>18+11+14+3+4+7+20+12+8</f>
        <v>97</v>
      </c>
      <c r="H8">
        <f t="shared" ref="H8" si="15">F8-G8</f>
        <v>-51</v>
      </c>
      <c r="K8">
        <f>20</f>
        <v>20</v>
      </c>
      <c r="L8">
        <f t="shared" si="13"/>
        <v>20</v>
      </c>
      <c r="M8">
        <f t="shared" si="14"/>
        <v>0</v>
      </c>
      <c r="N8">
        <f>10+10+10</f>
        <v>30</v>
      </c>
      <c r="O8">
        <f t="shared" ref="O8" si="16">SUM(I8:N8)</f>
        <v>70</v>
      </c>
    </row>
    <row r="9" spans="1:27" ht="14.25" customHeight="1" x14ac:dyDescent="0.35">
      <c r="A9" s="3" t="s">
        <v>35</v>
      </c>
      <c r="B9">
        <f>1</f>
        <v>1</v>
      </c>
      <c r="C9">
        <f>1+1+1+1+1</f>
        <v>5</v>
      </c>
      <c r="E9" s="2">
        <f t="shared" si="0"/>
        <v>0.16666666666666666</v>
      </c>
      <c r="F9">
        <f>3+6+5+5+14+11</f>
        <v>44</v>
      </c>
      <c r="G9">
        <f>13+7+12+15+7+18</f>
        <v>72</v>
      </c>
      <c r="H9">
        <f t="shared" si="1"/>
        <v>-28</v>
      </c>
      <c r="L9">
        <f t="shared" ref="L9:L23" si="17">B9*10</f>
        <v>10</v>
      </c>
      <c r="M9">
        <f t="shared" si="3"/>
        <v>0</v>
      </c>
      <c r="N9">
        <f>10+10</f>
        <v>20</v>
      </c>
      <c r="O9">
        <f t="shared" ref="O9:O23" si="18">SUM(I9:N9)</f>
        <v>30</v>
      </c>
    </row>
    <row r="10" spans="1:27" x14ac:dyDescent="0.35">
      <c r="A10" s="3" t="s">
        <v>89</v>
      </c>
      <c r="B10">
        <f>1+1+1+1</f>
        <v>4</v>
      </c>
      <c r="C10">
        <f>1+1</f>
        <v>2</v>
      </c>
      <c r="E10" s="2">
        <f t="shared" si="0"/>
        <v>0.66666666666666663</v>
      </c>
      <c r="F10">
        <f>17+16+6+7+18+12+5</f>
        <v>81</v>
      </c>
      <c r="G10">
        <f>5+1+8+8+3+5+9</f>
        <v>39</v>
      </c>
      <c r="H10">
        <f t="shared" si="1"/>
        <v>42</v>
      </c>
      <c r="J10">
        <f>40+40</f>
        <v>80</v>
      </c>
      <c r="L10">
        <f t="shared" ref="L10:L13" si="19">B10*10</f>
        <v>40</v>
      </c>
      <c r="M10">
        <f t="shared" si="3"/>
        <v>0</v>
      </c>
      <c r="N10">
        <f>10+10</f>
        <v>20</v>
      </c>
      <c r="O10">
        <f t="shared" si="18"/>
        <v>140</v>
      </c>
    </row>
    <row r="11" spans="1:27" x14ac:dyDescent="0.35">
      <c r="A11" s="3" t="s">
        <v>144</v>
      </c>
      <c r="B11">
        <f>1+1+1+1</f>
        <v>4</v>
      </c>
      <c r="E11" s="2">
        <f t="shared" ref="E11:E12" si="20">(B11)/(B11+C11+D11)</f>
        <v>1</v>
      </c>
      <c r="F11">
        <f>8+12+13+8</f>
        <v>41</v>
      </c>
      <c r="G11">
        <f>7+1+1+4</f>
        <v>13</v>
      </c>
      <c r="H11">
        <f t="shared" ref="H11:H12" si="21">F11-G11</f>
        <v>28</v>
      </c>
      <c r="I11">
        <f>60</f>
        <v>60</v>
      </c>
      <c r="L11">
        <f t="shared" ref="L11:L12" si="22">B11*10</f>
        <v>40</v>
      </c>
      <c r="M11">
        <f t="shared" ref="M11:M12" si="23">D11*5</f>
        <v>0</v>
      </c>
      <c r="N11">
        <f>10</f>
        <v>10</v>
      </c>
      <c r="O11">
        <f t="shared" ref="O11:O12" si="24">SUM(I11:N11)</f>
        <v>110</v>
      </c>
    </row>
    <row r="12" spans="1:27" x14ac:dyDescent="0.35">
      <c r="A12" s="3" t="s">
        <v>129</v>
      </c>
      <c r="B12">
        <f>1</f>
        <v>1</v>
      </c>
      <c r="C12">
        <f>1+1</f>
        <v>2</v>
      </c>
      <c r="E12" s="2">
        <f t="shared" si="20"/>
        <v>0.33333333333333331</v>
      </c>
      <c r="F12">
        <f>1+15+10</f>
        <v>26</v>
      </c>
      <c r="G12">
        <f>7+9+13</f>
        <v>29</v>
      </c>
      <c r="H12">
        <f t="shared" si="21"/>
        <v>-3</v>
      </c>
      <c r="L12">
        <f t="shared" si="22"/>
        <v>10</v>
      </c>
      <c r="M12">
        <f t="shared" si="23"/>
        <v>0</v>
      </c>
      <c r="N12">
        <f>10</f>
        <v>10</v>
      </c>
      <c r="O12">
        <f t="shared" si="24"/>
        <v>20</v>
      </c>
    </row>
    <row r="13" spans="1:27" ht="14.25" customHeight="1" x14ac:dyDescent="0.35">
      <c r="A13" s="3" t="s">
        <v>132</v>
      </c>
      <c r="B13">
        <f>1</f>
        <v>1</v>
      </c>
      <c r="C13">
        <f>1+1+1+1+1</f>
        <v>5</v>
      </c>
      <c r="E13" s="2">
        <f t="shared" ref="E13" si="25">(B13)/(B13+C13+D13)</f>
        <v>0.16666666666666666</v>
      </c>
      <c r="F13">
        <f>3+1+4+16+6+2</f>
        <v>32</v>
      </c>
      <c r="G13">
        <f>9+18+5+5+21+18</f>
        <v>76</v>
      </c>
      <c r="H13">
        <f t="shared" ref="H13" si="26">F13-G13</f>
        <v>-44</v>
      </c>
      <c r="L13">
        <f t="shared" si="19"/>
        <v>10</v>
      </c>
      <c r="M13">
        <f t="shared" ref="M13" si="27">D13*5</f>
        <v>0</v>
      </c>
      <c r="N13">
        <f>10+10</f>
        <v>20</v>
      </c>
      <c r="O13">
        <f t="shared" ref="O13" si="28">SUM(I13:N13)</f>
        <v>30</v>
      </c>
    </row>
    <row r="14" spans="1:27" x14ac:dyDescent="0.35">
      <c r="A14" s="3" t="s">
        <v>30</v>
      </c>
      <c r="B14">
        <f>1+1+1+1+1+1+1</f>
        <v>7</v>
      </c>
      <c r="C14">
        <f>1+1+1+1</f>
        <v>4</v>
      </c>
      <c r="E14" s="2">
        <f t="shared" ref="E14:E22" si="29">(B14)/(B14+C14+D14)</f>
        <v>0.63636363636363635</v>
      </c>
      <c r="F14">
        <f>13+17+12+5+4+5+13+9+9+16+3</f>
        <v>106</v>
      </c>
      <c r="G14">
        <f>4+3+11+12+8+4+1+7+5+18+11</f>
        <v>84</v>
      </c>
      <c r="H14">
        <f t="shared" ref="H14:H22" si="30">F14-G14</f>
        <v>22</v>
      </c>
      <c r="I14">
        <f>60+60</f>
        <v>120</v>
      </c>
      <c r="L14">
        <f t="shared" si="17"/>
        <v>70</v>
      </c>
      <c r="M14">
        <f t="shared" ref="M14:M22" si="31">D14*5</f>
        <v>0</v>
      </c>
      <c r="N14">
        <f>10+10+10</f>
        <v>30</v>
      </c>
      <c r="O14">
        <f t="shared" ref="O14:O21" si="32">SUM(I14:N14)</f>
        <v>220</v>
      </c>
    </row>
    <row r="15" spans="1:27" ht="14.25" customHeight="1" x14ac:dyDescent="0.35">
      <c r="A15" s="3" t="s">
        <v>168</v>
      </c>
      <c r="B15">
        <f>1+1+1+1</f>
        <v>4</v>
      </c>
      <c r="E15" s="2">
        <f t="shared" si="29"/>
        <v>1</v>
      </c>
      <c r="F15">
        <f>22+11+11+12</f>
        <v>56</v>
      </c>
      <c r="G15">
        <f>8+7+10+4</f>
        <v>29</v>
      </c>
      <c r="H15">
        <f t="shared" si="30"/>
        <v>27</v>
      </c>
      <c r="I15">
        <f>60</f>
        <v>60</v>
      </c>
      <c r="L15">
        <f t="shared" si="17"/>
        <v>40</v>
      </c>
      <c r="M15">
        <f t="shared" si="31"/>
        <v>0</v>
      </c>
      <c r="N15">
        <f>10</f>
        <v>10</v>
      </c>
      <c r="O15">
        <f t="shared" ref="O15" si="33">SUM(I15:N15)</f>
        <v>110</v>
      </c>
    </row>
    <row r="16" spans="1:27" x14ac:dyDescent="0.35">
      <c r="A16" s="3" t="s">
        <v>105</v>
      </c>
      <c r="B16">
        <f>1+1</f>
        <v>2</v>
      </c>
      <c r="C16">
        <f>1+1+1</f>
        <v>3</v>
      </c>
      <c r="E16" s="2">
        <f t="shared" si="29"/>
        <v>0.4</v>
      </c>
      <c r="F16">
        <f>18+7+12+4+1</f>
        <v>42</v>
      </c>
      <c r="G16">
        <f>11+18+10+19+13</f>
        <v>71</v>
      </c>
      <c r="H16">
        <f t="shared" si="30"/>
        <v>-29</v>
      </c>
      <c r="K16">
        <f>20</f>
        <v>20</v>
      </c>
      <c r="L16">
        <f t="shared" ref="L16" si="34">B16*10</f>
        <v>20</v>
      </c>
      <c r="M16">
        <f t="shared" si="31"/>
        <v>0</v>
      </c>
      <c r="N16">
        <f>10+10</f>
        <v>20</v>
      </c>
      <c r="O16">
        <f t="shared" ref="O16" si="35">SUM(I16:N16)</f>
        <v>60</v>
      </c>
    </row>
    <row r="17" spans="1:15" x14ac:dyDescent="0.35">
      <c r="A17" s="3" t="s">
        <v>90</v>
      </c>
      <c r="C17">
        <f>1+1</f>
        <v>2</v>
      </c>
      <c r="E17" s="2">
        <f t="shared" ref="E17:E18" si="36">(B17)/(B17+C17+D17)</f>
        <v>0</v>
      </c>
      <c r="F17">
        <f>2+1</f>
        <v>3</v>
      </c>
      <c r="G17">
        <f>15+16</f>
        <v>31</v>
      </c>
      <c r="H17">
        <f t="shared" ref="H17:H18" si="37">F17-G17</f>
        <v>-28</v>
      </c>
      <c r="L17">
        <f t="shared" si="17"/>
        <v>0</v>
      </c>
      <c r="M17">
        <f t="shared" ref="M17:M18" si="38">D17*5</f>
        <v>0</v>
      </c>
      <c r="N17">
        <f>10</f>
        <v>10</v>
      </c>
      <c r="O17">
        <f t="shared" ref="O17:O18" si="39">SUM(I17:N17)</f>
        <v>10</v>
      </c>
    </row>
    <row r="18" spans="1:15" ht="14.25" customHeight="1" x14ac:dyDescent="0.35">
      <c r="A18" s="3" t="s">
        <v>56</v>
      </c>
      <c r="B18">
        <f>1+1+1+1</f>
        <v>4</v>
      </c>
      <c r="E18" s="2">
        <f t="shared" si="36"/>
        <v>1</v>
      </c>
      <c r="F18">
        <f>20+9+12+9</f>
        <v>50</v>
      </c>
      <c r="G18">
        <f>0+4+4+4</f>
        <v>12</v>
      </c>
      <c r="H18">
        <f t="shared" si="37"/>
        <v>38</v>
      </c>
      <c r="I18">
        <f>60</f>
        <v>60</v>
      </c>
      <c r="L18">
        <f t="shared" si="17"/>
        <v>40</v>
      </c>
      <c r="M18">
        <f t="shared" si="38"/>
        <v>0</v>
      </c>
      <c r="N18">
        <f>10</f>
        <v>10</v>
      </c>
      <c r="O18">
        <f t="shared" si="39"/>
        <v>110</v>
      </c>
    </row>
    <row r="19" spans="1:15" x14ac:dyDescent="0.35">
      <c r="A19" s="3" t="s">
        <v>117</v>
      </c>
      <c r="C19">
        <f>1+1+1+1+1+1+1+1</f>
        <v>8</v>
      </c>
      <c r="E19" s="2">
        <f t="shared" ref="E19" si="40">(B19)/(B19+C19+D19)</f>
        <v>0</v>
      </c>
      <c r="F19">
        <f>1+0+6+0+3+3+5+5+3</f>
        <v>26</v>
      </c>
      <c r="G19">
        <f>9+20+9+11+13+15+16+9+15</f>
        <v>117</v>
      </c>
      <c r="H19">
        <f t="shared" ref="H19" si="41">F19-G19</f>
        <v>-91</v>
      </c>
      <c r="L19">
        <f t="shared" ref="L19" si="42">B19*10</f>
        <v>0</v>
      </c>
      <c r="M19">
        <f t="shared" ref="M19" si="43">D19*5</f>
        <v>0</v>
      </c>
      <c r="N19">
        <f>10+10+10</f>
        <v>30</v>
      </c>
      <c r="O19">
        <f t="shared" ref="O19" si="44">SUM(I19:N19)</f>
        <v>30</v>
      </c>
    </row>
    <row r="20" spans="1:15" x14ac:dyDescent="0.35">
      <c r="A20" s="3" t="s">
        <v>85</v>
      </c>
      <c r="B20">
        <f>1+1+1+1+1+1+1+1+1+1</f>
        <v>10</v>
      </c>
      <c r="C20">
        <f>1+1+1</f>
        <v>3</v>
      </c>
      <c r="E20" s="2">
        <f t="shared" si="29"/>
        <v>0.76923076923076927</v>
      </c>
      <c r="F20">
        <f>9+10+7+27+16+6+10+5+6+6+16+13+16</f>
        <v>147</v>
      </c>
      <c r="G20">
        <f>5+1+8+6+2+4+2+4+13+9+7+0+3</f>
        <v>64</v>
      </c>
      <c r="H20">
        <f t="shared" si="30"/>
        <v>83</v>
      </c>
      <c r="I20">
        <f>60+60</f>
        <v>120</v>
      </c>
      <c r="J20">
        <f>40</f>
        <v>40</v>
      </c>
      <c r="K20">
        <f>20</f>
        <v>20</v>
      </c>
      <c r="L20">
        <f t="shared" ref="L20:L22" si="45">B20*10</f>
        <v>100</v>
      </c>
      <c r="M20">
        <f t="shared" si="31"/>
        <v>0</v>
      </c>
      <c r="N20">
        <f>10+10+10+10</f>
        <v>40</v>
      </c>
      <c r="O20">
        <f t="shared" si="32"/>
        <v>320</v>
      </c>
    </row>
    <row r="21" spans="1:15" x14ac:dyDescent="0.35">
      <c r="A21" s="3" t="s">
        <v>88</v>
      </c>
      <c r="B21">
        <f>1</f>
        <v>1</v>
      </c>
      <c r="C21">
        <f>1+1+1</f>
        <v>3</v>
      </c>
      <c r="E21" s="2">
        <f t="shared" si="29"/>
        <v>0.25</v>
      </c>
      <c r="F21">
        <f>8+1+6+1</f>
        <v>16</v>
      </c>
      <c r="G21">
        <f>6+13+27+12</f>
        <v>58</v>
      </c>
      <c r="H21">
        <f t="shared" si="30"/>
        <v>-42</v>
      </c>
      <c r="L21">
        <f t="shared" si="45"/>
        <v>10</v>
      </c>
      <c r="M21">
        <f t="shared" si="31"/>
        <v>0</v>
      </c>
      <c r="N21">
        <f>10+10</f>
        <v>20</v>
      </c>
      <c r="O21">
        <f t="shared" si="32"/>
        <v>30</v>
      </c>
    </row>
    <row r="22" spans="1:15" ht="14.25" customHeight="1" x14ac:dyDescent="0.35">
      <c r="A22" s="3" t="s">
        <v>160</v>
      </c>
      <c r="B22">
        <f>1+1</f>
        <v>2</v>
      </c>
      <c r="C22">
        <f>1+1</f>
        <v>2</v>
      </c>
      <c r="E22" s="2">
        <f t="shared" si="29"/>
        <v>0.5</v>
      </c>
      <c r="F22">
        <f>7+13+14+8</f>
        <v>42</v>
      </c>
      <c r="G22">
        <f>13+3+6+9</f>
        <v>31</v>
      </c>
      <c r="H22">
        <f t="shared" si="30"/>
        <v>11</v>
      </c>
      <c r="L22">
        <f t="shared" si="45"/>
        <v>20</v>
      </c>
      <c r="M22">
        <f t="shared" si="31"/>
        <v>0</v>
      </c>
      <c r="N22">
        <f>10</f>
        <v>10</v>
      </c>
      <c r="O22">
        <f t="shared" ref="O22" si="46">SUM(I22:N22)</f>
        <v>30</v>
      </c>
    </row>
    <row r="23" spans="1:15" x14ac:dyDescent="0.35">
      <c r="A23" s="3" t="s">
        <v>47</v>
      </c>
      <c r="B23">
        <f>1+1+1+1+1+1+1+1+1+1+1+1+1+1+1+1+1+1+1+1+1+1</f>
        <v>22</v>
      </c>
      <c r="C23">
        <f>1+1+1+1+1+1+1+1+1</f>
        <v>9</v>
      </c>
      <c r="E23" s="2">
        <f t="shared" ref="E23" si="47">(B23)/(B23+C23+D23)</f>
        <v>0.70967741935483875</v>
      </c>
      <c r="F23">
        <f>8+12+5+17+13+2+12+18+19+0+13+7+16+4+8+20+14+4+11+15+9+9+16+11+10+11+9+15+13+5</f>
        <v>326</v>
      </c>
      <c r="G23">
        <f>9+5+8+2+1+6+16+1+1+4+13+6+8+6+8+7+4+2+9+4+5+8+8+1+4+7+6+18+2+10+7</f>
        <v>196</v>
      </c>
      <c r="H23">
        <f>F23-G23</f>
        <v>130</v>
      </c>
      <c r="I23">
        <f>60+60+60</f>
        <v>180</v>
      </c>
      <c r="J23">
        <f>40+40</f>
        <v>80</v>
      </c>
      <c r="K23">
        <f>20+20+20</f>
        <v>60</v>
      </c>
      <c r="L23">
        <f t="shared" si="17"/>
        <v>220</v>
      </c>
      <c r="M23">
        <f t="shared" ref="M23" si="48">D23*5</f>
        <v>0</v>
      </c>
      <c r="N23">
        <f>10+10+10+10+10+10+10+10+10</f>
        <v>90</v>
      </c>
      <c r="O23">
        <f t="shared" si="18"/>
        <v>630</v>
      </c>
    </row>
    <row r="24" spans="1:15" x14ac:dyDescent="0.35">
      <c r="A24" s="3" t="s">
        <v>36</v>
      </c>
      <c r="B24">
        <f>1+1+1+1+1+1+1+1+1+1+1+1+1</f>
        <v>13</v>
      </c>
      <c r="C24">
        <f>1+1+1+1+1+1+1+1+1+1+1+1+1</f>
        <v>13</v>
      </c>
      <c r="E24" s="2">
        <f t="shared" si="0"/>
        <v>0.5</v>
      </c>
      <c r="F24">
        <f>4+12+3+27+14+11+18+18+9+8+1+8+7+9+2+12+11+11+4+4+11+7+9+1+19+6</f>
        <v>246</v>
      </c>
      <c r="G24">
        <f>16+15+17+5+4+12+7+3+6+7+16+4+16+10+18+10+7+9+20+11+4+10+15+17+8+10</f>
        <v>277</v>
      </c>
      <c r="H24">
        <f t="shared" si="1"/>
        <v>-31</v>
      </c>
      <c r="I24">
        <f>60</f>
        <v>60</v>
      </c>
      <c r="J24">
        <f>40+40</f>
        <v>80</v>
      </c>
      <c r="K24">
        <f>20</f>
        <v>20</v>
      </c>
      <c r="L24">
        <f t="shared" si="2"/>
        <v>130</v>
      </c>
      <c r="M24">
        <f t="shared" si="3"/>
        <v>0</v>
      </c>
      <c r="N24">
        <f>10+10+10+10+10+10+10+10</f>
        <v>80</v>
      </c>
      <c r="O24">
        <f t="shared" si="4"/>
        <v>370</v>
      </c>
    </row>
    <row r="25" spans="1:15" x14ac:dyDescent="0.35">
      <c r="A25" s="3" t="s">
        <v>86</v>
      </c>
      <c r="B25">
        <f>1+1+1+1+1+1+1</f>
        <v>7</v>
      </c>
      <c r="C25">
        <f>1+1+1+1+1+1+1+1</f>
        <v>8</v>
      </c>
      <c r="E25" s="2">
        <f t="shared" si="0"/>
        <v>0.46666666666666667</v>
      </c>
      <c r="F25">
        <f>5+15+7+13+2+7+9+5+5+4+8+9+9+13+5</f>
        <v>116</v>
      </c>
      <c r="G25">
        <f>9+2+2+9+10+8+6+12+17+9+5+11+7+7+11</f>
        <v>125</v>
      </c>
      <c r="H25">
        <f t="shared" si="1"/>
        <v>-9</v>
      </c>
      <c r="J25">
        <f>40</f>
        <v>40</v>
      </c>
      <c r="K25">
        <f>20+20</f>
        <v>40</v>
      </c>
      <c r="L25">
        <f t="shared" si="2"/>
        <v>70</v>
      </c>
      <c r="M25">
        <f t="shared" si="3"/>
        <v>0</v>
      </c>
      <c r="N25">
        <f>10+10+10+10</f>
        <v>40</v>
      </c>
      <c r="O25">
        <f t="shared" ref="O25" si="49">SUM(I25:N25)</f>
        <v>190</v>
      </c>
    </row>
    <row r="26" spans="1:15" x14ac:dyDescent="0.35">
      <c r="A26" s="3" t="s">
        <v>118</v>
      </c>
      <c r="B26">
        <f>1+1+1+1</f>
        <v>4</v>
      </c>
      <c r="E26" s="2">
        <f t="shared" si="0"/>
        <v>1</v>
      </c>
      <c r="F26">
        <f>20+11+16+13</f>
        <v>60</v>
      </c>
      <c r="G26">
        <f>0+0+1+6</f>
        <v>7</v>
      </c>
      <c r="H26">
        <f t="shared" si="1"/>
        <v>53</v>
      </c>
      <c r="I26">
        <f>60</f>
        <v>60</v>
      </c>
      <c r="L26">
        <f t="shared" si="2"/>
        <v>40</v>
      </c>
      <c r="M26">
        <f t="shared" si="3"/>
        <v>0</v>
      </c>
      <c r="N26">
        <f>10</f>
        <v>10</v>
      </c>
      <c r="O26">
        <f t="shared" ref="O26:O28" si="50">SUM(I26:N26)</f>
        <v>110</v>
      </c>
    </row>
    <row r="27" spans="1:15" ht="14.25" customHeight="1" x14ac:dyDescent="0.35">
      <c r="A27" s="3" t="s">
        <v>150</v>
      </c>
      <c r="B27">
        <f>1+1+1+1+1+1</f>
        <v>6</v>
      </c>
      <c r="C27">
        <f>1+1+1+1+1</f>
        <v>5</v>
      </c>
      <c r="E27" s="2">
        <f t="shared" si="0"/>
        <v>0.54545454545454541</v>
      </c>
      <c r="F27">
        <f>7+18+11+4+12+23+10+6+21+6+8</f>
        <v>126</v>
      </c>
      <c r="G27">
        <f>8+2+3+5+10+6+11+1+7+19</f>
        <v>72</v>
      </c>
      <c r="H27">
        <f>F27-G27</f>
        <v>54</v>
      </c>
      <c r="J27">
        <f>40</f>
        <v>40</v>
      </c>
      <c r="K27">
        <f>20</f>
        <v>20</v>
      </c>
      <c r="L27">
        <f t="shared" si="2"/>
        <v>60</v>
      </c>
      <c r="M27">
        <f t="shared" si="3"/>
        <v>0</v>
      </c>
      <c r="N27">
        <f>10+10+10</f>
        <v>30</v>
      </c>
      <c r="O27">
        <f t="shared" si="50"/>
        <v>150</v>
      </c>
    </row>
    <row r="28" spans="1:15" x14ac:dyDescent="0.35">
      <c r="A28" s="3" t="s">
        <v>186</v>
      </c>
      <c r="C28">
        <f>1+1+1</f>
        <v>3</v>
      </c>
      <c r="E28" s="2">
        <f t="shared" ref="E28" si="51">(B28)/(B28+C28+D28)</f>
        <v>0</v>
      </c>
      <c r="F28">
        <f>1+2+0</f>
        <v>3</v>
      </c>
      <c r="G28">
        <f>21+15+15</f>
        <v>51</v>
      </c>
      <c r="H28">
        <f t="shared" ref="H28" si="52">F28-G28</f>
        <v>-48</v>
      </c>
      <c r="L28">
        <f t="shared" ref="L28" si="53">B28*10</f>
        <v>0</v>
      </c>
      <c r="M28">
        <f t="shared" ref="M28" si="54">D28*5</f>
        <v>0</v>
      </c>
      <c r="N28">
        <f>10</f>
        <v>10</v>
      </c>
      <c r="O28">
        <f t="shared" si="50"/>
        <v>10</v>
      </c>
    </row>
    <row r="29" spans="1:15" x14ac:dyDescent="0.35">
      <c r="A29" s="3" t="s">
        <v>37</v>
      </c>
      <c r="B29">
        <f>1+1+1+1+1+1+1+1+1</f>
        <v>9</v>
      </c>
      <c r="C29">
        <f>1+1+1</f>
        <v>3</v>
      </c>
      <c r="E29" s="2">
        <f t="shared" si="0"/>
        <v>0.75</v>
      </c>
      <c r="F29">
        <f>16+7+12+13+13+5+8+5+12+9+7+3</f>
        <v>110</v>
      </c>
      <c r="G29">
        <f>4+6+5+5+5+12+5+7+5+6+6+16</f>
        <v>82</v>
      </c>
      <c r="H29">
        <f t="shared" si="1"/>
        <v>28</v>
      </c>
      <c r="I29">
        <f>60</f>
        <v>60</v>
      </c>
      <c r="J29">
        <f>40+40</f>
        <v>80</v>
      </c>
      <c r="L29">
        <f t="shared" si="2"/>
        <v>90</v>
      </c>
      <c r="M29">
        <f t="shared" si="3"/>
        <v>0</v>
      </c>
      <c r="N29">
        <f>10+10+10</f>
        <v>30</v>
      </c>
      <c r="O29">
        <f t="shared" si="4"/>
        <v>260</v>
      </c>
    </row>
    <row r="30" spans="1:15" ht="14.25" customHeight="1" x14ac:dyDescent="0.35">
      <c r="A30" s="3" t="s">
        <v>161</v>
      </c>
      <c r="C30">
        <f>1+1+1</f>
        <v>3</v>
      </c>
      <c r="E30" s="2">
        <f t="shared" si="0"/>
        <v>0</v>
      </c>
      <c r="F30">
        <f>4+7+6</f>
        <v>17</v>
      </c>
      <c r="G30">
        <f>11+14+14</f>
        <v>39</v>
      </c>
      <c r="H30">
        <f t="shared" si="1"/>
        <v>-22</v>
      </c>
      <c r="L30">
        <f t="shared" si="2"/>
        <v>0</v>
      </c>
      <c r="M30">
        <f t="shared" si="3"/>
        <v>0</v>
      </c>
      <c r="N30">
        <f>10</f>
        <v>10</v>
      </c>
      <c r="O30">
        <f t="shared" ref="O30" si="55">SUM(I30:N30)</f>
        <v>10</v>
      </c>
    </row>
    <row r="31" spans="1:15" x14ac:dyDescent="0.35">
      <c r="A31" s="3" t="s">
        <v>185</v>
      </c>
      <c r="B31">
        <f>1+1+1</f>
        <v>3</v>
      </c>
      <c r="E31" s="2">
        <f t="shared" si="0"/>
        <v>1</v>
      </c>
      <c r="F31">
        <f>18+7+7</f>
        <v>32</v>
      </c>
      <c r="G31">
        <f>9+6+5</f>
        <v>20</v>
      </c>
      <c r="H31">
        <f t="shared" si="1"/>
        <v>12</v>
      </c>
      <c r="I31">
        <f>60</f>
        <v>60</v>
      </c>
      <c r="L31">
        <f t="shared" si="2"/>
        <v>30</v>
      </c>
      <c r="M31">
        <f t="shared" si="3"/>
        <v>0</v>
      </c>
      <c r="N31">
        <f>10</f>
        <v>10</v>
      </c>
      <c r="O31">
        <f t="shared" ref="O31" si="56">SUM(I31:N31)</f>
        <v>100</v>
      </c>
    </row>
    <row r="32" spans="1:15" ht="14.25" customHeight="1" x14ac:dyDescent="0.35">
      <c r="A32" s="3" t="s">
        <v>179</v>
      </c>
      <c r="C32">
        <f>1+1+1</f>
        <v>3</v>
      </c>
      <c r="E32" s="2">
        <f t="shared" ref="E32" si="57">(B32)/(B32+C32+D32)</f>
        <v>0</v>
      </c>
      <c r="F32">
        <f>1+10+4</f>
        <v>15</v>
      </c>
      <c r="G32">
        <f>16+23+11</f>
        <v>50</v>
      </c>
      <c r="H32">
        <f>F32-G32</f>
        <v>-35</v>
      </c>
      <c r="L32">
        <f t="shared" ref="L32" si="58">B32*10</f>
        <v>0</v>
      </c>
      <c r="M32">
        <f t="shared" ref="M32" si="59">D32*5</f>
        <v>0</v>
      </c>
      <c r="N32">
        <f>10</f>
        <v>10</v>
      </c>
      <c r="O32">
        <f t="shared" ref="O32" si="60">SUM(I32:N32)</f>
        <v>10</v>
      </c>
    </row>
    <row r="33" spans="1:15" x14ac:dyDescent="0.35">
      <c r="A33" s="3" t="s">
        <v>87</v>
      </c>
      <c r="B33">
        <f>1</f>
        <v>1</v>
      </c>
      <c r="C33">
        <f>1+1+1+1+1</f>
        <v>5</v>
      </c>
      <c r="E33" s="2">
        <f t="shared" ref="E33" si="61">(B33)/(B33+C33+D33)</f>
        <v>0.16666666666666666</v>
      </c>
      <c r="F33">
        <f>6+1+8+9+11+3</f>
        <v>38</v>
      </c>
      <c r="G33">
        <f>8+16+7+13+18+18</f>
        <v>80</v>
      </c>
      <c r="H33">
        <f t="shared" ref="H33" si="62">F33-G33</f>
        <v>-42</v>
      </c>
      <c r="J33">
        <f>40</f>
        <v>40</v>
      </c>
      <c r="L33">
        <f t="shared" ref="L33" si="63">B33*10</f>
        <v>10</v>
      </c>
      <c r="M33">
        <f t="shared" ref="M33" si="64">D33*5</f>
        <v>0</v>
      </c>
      <c r="N33">
        <f>10+10</f>
        <v>20</v>
      </c>
      <c r="O33">
        <f t="shared" ref="O33" si="65">SUM(I33:N33)</f>
        <v>70</v>
      </c>
    </row>
    <row r="34" spans="1:15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1:15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1:15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3"/>
        <v>0</v>
      </c>
      <c r="O36">
        <f t="shared" ref="O36" si="66">SUM(I36:N36)</f>
        <v>0</v>
      </c>
    </row>
    <row r="37" spans="1:15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1:15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1:15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3"/>
        <v>0</v>
      </c>
      <c r="O39">
        <f t="shared" ref="O39" si="67">SUM(I39:N39)</f>
        <v>0</v>
      </c>
    </row>
    <row r="40" spans="1:15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3"/>
        <v>0</v>
      </c>
      <c r="O40">
        <f t="shared" ref="O40" si="68">SUM(I40:N40)</f>
        <v>0</v>
      </c>
    </row>
    <row r="41" spans="1:15" x14ac:dyDescent="0.35">
      <c r="E41" s="2" t="e">
        <f t="shared" si="0"/>
        <v>#DIV/0!</v>
      </c>
      <c r="H41">
        <f t="shared" si="1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1:15" x14ac:dyDescent="0.3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1:15" x14ac:dyDescent="0.3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3"/>
        <v>0</v>
      </c>
      <c r="O43">
        <f t="shared" ref="O43" si="69">SUM(I43:N43)</f>
        <v>0</v>
      </c>
    </row>
    <row r="44" spans="1:15" x14ac:dyDescent="0.3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1:15" x14ac:dyDescent="0.35">
      <c r="E45" s="2" t="e">
        <f t="shared" si="0"/>
        <v>#DIV/0!</v>
      </c>
      <c r="H45">
        <f t="shared" si="1"/>
        <v>0</v>
      </c>
      <c r="L45">
        <f t="shared" si="2"/>
        <v>0</v>
      </c>
      <c r="M45">
        <v>0</v>
      </c>
      <c r="O45">
        <f t="shared" si="4"/>
        <v>0</v>
      </c>
    </row>
    <row r="46" spans="1:15" x14ac:dyDescent="0.35">
      <c r="E46" s="2" t="e">
        <f t="shared" si="0"/>
        <v>#DIV/0!</v>
      </c>
      <c r="H46">
        <f t="shared" si="1"/>
        <v>0</v>
      </c>
      <c r="L46">
        <f t="shared" si="2"/>
        <v>0</v>
      </c>
      <c r="M46">
        <f t="shared" ref="M46:M104" si="70">D46*5</f>
        <v>0</v>
      </c>
      <c r="O46">
        <f t="shared" si="4"/>
        <v>0</v>
      </c>
    </row>
    <row r="47" spans="1:15" x14ac:dyDescent="0.35">
      <c r="E47" s="2" t="e">
        <f t="shared" si="0"/>
        <v>#DIV/0!</v>
      </c>
      <c r="H47">
        <f t="shared" si="1"/>
        <v>0</v>
      </c>
      <c r="L47">
        <f t="shared" si="2"/>
        <v>0</v>
      </c>
      <c r="M47">
        <f t="shared" si="70"/>
        <v>0</v>
      </c>
      <c r="O47">
        <f t="shared" si="4"/>
        <v>0</v>
      </c>
    </row>
    <row r="48" spans="1:15" x14ac:dyDescent="0.35">
      <c r="E48" s="2" t="e">
        <f t="shared" si="0"/>
        <v>#DIV/0!</v>
      </c>
      <c r="H48">
        <f t="shared" si="1"/>
        <v>0</v>
      </c>
      <c r="L48">
        <f t="shared" si="2"/>
        <v>0</v>
      </c>
      <c r="M48">
        <f t="shared" si="70"/>
        <v>0</v>
      </c>
      <c r="O48">
        <f t="shared" si="4"/>
        <v>0</v>
      </c>
    </row>
    <row r="49" spans="5:15" x14ac:dyDescent="0.35">
      <c r="E49" s="2" t="e">
        <f t="shared" si="0"/>
        <v>#DIV/0!</v>
      </c>
      <c r="H49">
        <f t="shared" si="1"/>
        <v>0</v>
      </c>
      <c r="L49">
        <f t="shared" si="2"/>
        <v>0</v>
      </c>
      <c r="M49">
        <f t="shared" si="70"/>
        <v>0</v>
      </c>
      <c r="O49">
        <f t="shared" si="4"/>
        <v>0</v>
      </c>
    </row>
    <row r="50" spans="5:15" x14ac:dyDescent="0.35">
      <c r="E50" s="2" t="e">
        <f t="shared" si="0"/>
        <v>#DIV/0!</v>
      </c>
      <c r="H50">
        <f t="shared" si="1"/>
        <v>0</v>
      </c>
      <c r="L50">
        <f t="shared" si="2"/>
        <v>0</v>
      </c>
      <c r="M50">
        <f t="shared" si="70"/>
        <v>0</v>
      </c>
      <c r="O50">
        <f t="shared" si="4"/>
        <v>0</v>
      </c>
    </row>
    <row r="51" spans="5:15" x14ac:dyDescent="0.3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70"/>
        <v>0</v>
      </c>
      <c r="O51">
        <f t="shared" si="4"/>
        <v>0</v>
      </c>
    </row>
    <row r="52" spans="5:15" x14ac:dyDescent="0.3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70"/>
        <v>0</v>
      </c>
      <c r="O52">
        <f t="shared" si="4"/>
        <v>0</v>
      </c>
    </row>
    <row r="53" spans="5:15" x14ac:dyDescent="0.3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70"/>
        <v>0</v>
      </c>
      <c r="O53">
        <f t="shared" si="4"/>
        <v>0</v>
      </c>
    </row>
    <row r="54" spans="5:15" x14ac:dyDescent="0.3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70"/>
        <v>0</v>
      </c>
      <c r="O54">
        <f t="shared" si="4"/>
        <v>0</v>
      </c>
    </row>
    <row r="55" spans="5:15" x14ac:dyDescent="0.3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70"/>
        <v>0</v>
      </c>
      <c r="O55">
        <f t="shared" ref="O55" si="71">SUM(I55:N55)</f>
        <v>0</v>
      </c>
    </row>
    <row r="56" spans="5:15" x14ac:dyDescent="0.3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70"/>
        <v>0</v>
      </c>
      <c r="O56">
        <f t="shared" si="4"/>
        <v>0</v>
      </c>
    </row>
    <row r="57" spans="5:15" x14ac:dyDescent="0.35">
      <c r="E57" s="2" t="e">
        <f t="shared" si="0"/>
        <v>#DIV/0!</v>
      </c>
      <c r="H57">
        <f t="shared" si="1"/>
        <v>0</v>
      </c>
      <c r="L57">
        <f t="shared" si="2"/>
        <v>0</v>
      </c>
      <c r="M57">
        <f t="shared" si="70"/>
        <v>0</v>
      </c>
      <c r="O57">
        <f t="shared" si="4"/>
        <v>0</v>
      </c>
    </row>
    <row r="58" spans="5:15" x14ac:dyDescent="0.35">
      <c r="E58" s="2" t="e">
        <f t="shared" si="0"/>
        <v>#DIV/0!</v>
      </c>
      <c r="H58">
        <f t="shared" si="1"/>
        <v>0</v>
      </c>
      <c r="L58">
        <f t="shared" si="2"/>
        <v>0</v>
      </c>
      <c r="M58">
        <f t="shared" si="70"/>
        <v>0</v>
      </c>
      <c r="O58">
        <f t="shared" si="4"/>
        <v>0</v>
      </c>
    </row>
    <row r="59" spans="5:15" x14ac:dyDescent="0.35">
      <c r="E59" s="2" t="e">
        <f t="shared" si="0"/>
        <v>#DIV/0!</v>
      </c>
      <c r="H59">
        <f t="shared" si="1"/>
        <v>0</v>
      </c>
      <c r="L59">
        <f t="shared" si="2"/>
        <v>0</v>
      </c>
      <c r="M59">
        <f t="shared" si="70"/>
        <v>0</v>
      </c>
      <c r="O59">
        <f t="shared" si="4"/>
        <v>0</v>
      </c>
    </row>
    <row r="60" spans="5:15" x14ac:dyDescent="0.35">
      <c r="E60" s="2" t="e">
        <f t="shared" si="0"/>
        <v>#DIV/0!</v>
      </c>
      <c r="H60">
        <f t="shared" si="1"/>
        <v>0</v>
      </c>
      <c r="L60">
        <f t="shared" si="2"/>
        <v>0</v>
      </c>
      <c r="M60">
        <f t="shared" si="70"/>
        <v>0</v>
      </c>
      <c r="O60">
        <f t="shared" si="4"/>
        <v>0</v>
      </c>
    </row>
    <row r="61" spans="5:15" x14ac:dyDescent="0.35">
      <c r="E61" s="2" t="e">
        <f t="shared" si="0"/>
        <v>#DIV/0!</v>
      </c>
      <c r="H61">
        <f t="shared" si="1"/>
        <v>0</v>
      </c>
      <c r="L61">
        <f t="shared" si="2"/>
        <v>0</v>
      </c>
      <c r="M61">
        <f t="shared" si="70"/>
        <v>0</v>
      </c>
      <c r="O61">
        <f t="shared" si="4"/>
        <v>0</v>
      </c>
    </row>
    <row r="62" spans="5:15" x14ac:dyDescent="0.35">
      <c r="E62" s="2" t="e">
        <f t="shared" si="0"/>
        <v>#DIV/0!</v>
      </c>
      <c r="H62">
        <f t="shared" si="1"/>
        <v>0</v>
      </c>
      <c r="L62">
        <f t="shared" si="2"/>
        <v>0</v>
      </c>
      <c r="M62">
        <f t="shared" si="70"/>
        <v>0</v>
      </c>
      <c r="O62">
        <f t="shared" ref="O62" si="72">SUM(I62:N62)</f>
        <v>0</v>
      </c>
    </row>
    <row r="63" spans="5:15" x14ac:dyDescent="0.35">
      <c r="E63" s="2" t="e">
        <f t="shared" si="0"/>
        <v>#DIV/0!</v>
      </c>
      <c r="H63">
        <f t="shared" si="1"/>
        <v>0</v>
      </c>
      <c r="L63">
        <f t="shared" si="2"/>
        <v>0</v>
      </c>
      <c r="M63">
        <f t="shared" si="70"/>
        <v>0</v>
      </c>
      <c r="O63">
        <f t="shared" si="4"/>
        <v>0</v>
      </c>
    </row>
    <row r="64" spans="5:15" x14ac:dyDescent="0.35">
      <c r="E64" s="2" t="e">
        <f t="shared" si="0"/>
        <v>#DIV/0!</v>
      </c>
      <c r="H64">
        <f t="shared" si="1"/>
        <v>0</v>
      </c>
      <c r="L64">
        <f t="shared" si="2"/>
        <v>0</v>
      </c>
      <c r="M64">
        <f t="shared" si="70"/>
        <v>0</v>
      </c>
      <c r="O64">
        <f t="shared" si="4"/>
        <v>0</v>
      </c>
    </row>
    <row r="65" spans="1:16" x14ac:dyDescent="0.35">
      <c r="E65" s="2" t="e">
        <f t="shared" si="0"/>
        <v>#DIV/0!</v>
      </c>
      <c r="H65">
        <f t="shared" si="1"/>
        <v>0</v>
      </c>
      <c r="L65">
        <f t="shared" si="2"/>
        <v>0</v>
      </c>
      <c r="M65">
        <f t="shared" si="70"/>
        <v>0</v>
      </c>
      <c r="O65">
        <f t="shared" si="4"/>
        <v>0</v>
      </c>
    </row>
    <row r="66" spans="1:16" x14ac:dyDescent="0.35">
      <c r="A66" s="6"/>
      <c r="B66" s="4"/>
      <c r="C66" s="4"/>
      <c r="D66" s="4"/>
      <c r="E66" s="5" t="e">
        <f t="shared" si="0"/>
        <v>#DIV/0!</v>
      </c>
      <c r="F66" s="4"/>
      <c r="G66" s="4"/>
      <c r="H66" s="4">
        <f t="shared" si="1"/>
        <v>0</v>
      </c>
      <c r="I66" s="4"/>
      <c r="J66" s="4"/>
      <c r="K66" s="4"/>
      <c r="L66" s="4">
        <f t="shared" si="2"/>
        <v>0</v>
      </c>
      <c r="M66" s="4">
        <f t="shared" si="70"/>
        <v>0</v>
      </c>
      <c r="N66" s="4"/>
      <c r="O66" s="4">
        <f t="shared" si="4"/>
        <v>0</v>
      </c>
      <c r="P66" s="4"/>
    </row>
    <row r="67" spans="1:16" x14ac:dyDescent="0.35">
      <c r="E67" s="2" t="e">
        <f t="shared" si="0"/>
        <v>#DIV/0!</v>
      </c>
      <c r="H67">
        <f t="shared" si="1"/>
        <v>0</v>
      </c>
      <c r="L67">
        <f t="shared" si="2"/>
        <v>0</v>
      </c>
      <c r="M67">
        <f t="shared" si="70"/>
        <v>0</v>
      </c>
      <c r="O67">
        <f t="shared" si="4"/>
        <v>0</v>
      </c>
      <c r="P67" s="4"/>
    </row>
    <row r="68" spans="1:16" x14ac:dyDescent="0.35">
      <c r="E68" s="2" t="e">
        <f t="shared" si="0"/>
        <v>#DIV/0!</v>
      </c>
      <c r="H68">
        <f t="shared" si="1"/>
        <v>0</v>
      </c>
      <c r="L68">
        <f t="shared" si="2"/>
        <v>0</v>
      </c>
      <c r="M68">
        <f t="shared" si="70"/>
        <v>0</v>
      </c>
      <c r="O68">
        <f t="shared" si="4"/>
        <v>0</v>
      </c>
    </row>
    <row r="69" spans="1:16" x14ac:dyDescent="0.35">
      <c r="E69" s="2" t="e">
        <f t="shared" si="0"/>
        <v>#DIV/0!</v>
      </c>
      <c r="H69">
        <f t="shared" si="1"/>
        <v>0</v>
      </c>
      <c r="L69">
        <f t="shared" si="2"/>
        <v>0</v>
      </c>
      <c r="M69">
        <f t="shared" si="70"/>
        <v>0</v>
      </c>
      <c r="O69">
        <f t="shared" si="4"/>
        <v>0</v>
      </c>
    </row>
    <row r="70" spans="1:16" x14ac:dyDescent="0.35">
      <c r="A70" s="6"/>
      <c r="B70" s="4"/>
      <c r="C70" s="4"/>
      <c r="D70" s="4"/>
      <c r="E70" s="5" t="e">
        <f t="shared" si="0"/>
        <v>#DIV/0!</v>
      </c>
      <c r="F70" s="4"/>
      <c r="G70" s="4"/>
      <c r="H70" s="4">
        <f t="shared" si="1"/>
        <v>0</v>
      </c>
      <c r="I70" s="4"/>
      <c r="J70" s="4"/>
      <c r="K70" s="4"/>
      <c r="L70" s="4">
        <f t="shared" si="2"/>
        <v>0</v>
      </c>
      <c r="M70" s="4">
        <f t="shared" si="70"/>
        <v>0</v>
      </c>
      <c r="N70" s="4"/>
      <c r="O70" s="4">
        <f t="shared" si="4"/>
        <v>0</v>
      </c>
      <c r="P70" s="4"/>
    </row>
    <row r="71" spans="1:16" x14ac:dyDescent="0.35">
      <c r="A71" s="6"/>
      <c r="B71" s="4"/>
      <c r="C71" s="4"/>
      <c r="D71" s="4"/>
      <c r="E71" s="5" t="e">
        <f t="shared" si="0"/>
        <v>#DIV/0!</v>
      </c>
      <c r="F71" s="4"/>
      <c r="G71" s="4"/>
      <c r="H71" s="4">
        <f t="shared" si="1"/>
        <v>0</v>
      </c>
      <c r="I71" s="4"/>
      <c r="J71" s="4"/>
      <c r="K71" s="4"/>
      <c r="L71" s="4">
        <f t="shared" si="2"/>
        <v>0</v>
      </c>
      <c r="M71" s="4">
        <f t="shared" si="70"/>
        <v>0</v>
      </c>
      <c r="N71" s="4"/>
      <c r="O71" s="4">
        <f t="shared" si="4"/>
        <v>0</v>
      </c>
      <c r="P71" s="4"/>
    </row>
    <row r="72" spans="1:16" x14ac:dyDescent="0.35">
      <c r="A72" s="6"/>
      <c r="B72" s="4"/>
      <c r="C72" s="4"/>
      <c r="D72" s="4"/>
      <c r="E72" s="5" t="e">
        <f t="shared" si="0"/>
        <v>#DIV/0!</v>
      </c>
      <c r="F72" s="4"/>
      <c r="G72" s="4"/>
      <c r="H72" s="4">
        <f t="shared" si="1"/>
        <v>0</v>
      </c>
      <c r="I72" s="4"/>
      <c r="J72" s="4"/>
      <c r="K72" s="4"/>
      <c r="L72" s="4">
        <f t="shared" si="2"/>
        <v>0</v>
      </c>
      <c r="M72" s="4">
        <f t="shared" si="70"/>
        <v>0</v>
      </c>
      <c r="N72" s="4"/>
      <c r="O72" s="4">
        <f t="shared" si="4"/>
        <v>0</v>
      </c>
      <c r="P72" s="4"/>
    </row>
    <row r="73" spans="1:16" x14ac:dyDescent="0.35">
      <c r="A73" s="6"/>
      <c r="B73" s="4"/>
      <c r="C73" s="4"/>
      <c r="D73" s="4"/>
      <c r="E73" s="5" t="e">
        <f t="shared" si="0"/>
        <v>#DIV/0!</v>
      </c>
      <c r="F73" s="4"/>
      <c r="G73" s="4"/>
      <c r="H73" s="4">
        <f t="shared" si="1"/>
        <v>0</v>
      </c>
      <c r="I73" s="4"/>
      <c r="J73" s="4"/>
      <c r="K73" s="4"/>
      <c r="L73" s="4">
        <f t="shared" si="2"/>
        <v>0</v>
      </c>
      <c r="M73" s="4">
        <f t="shared" si="70"/>
        <v>0</v>
      </c>
      <c r="N73" s="4"/>
      <c r="O73" s="4">
        <f t="shared" si="4"/>
        <v>0</v>
      </c>
      <c r="P73" s="4"/>
    </row>
    <row r="74" spans="1:16" x14ac:dyDescent="0.35">
      <c r="A74" s="6"/>
      <c r="B74" s="4"/>
      <c r="C74" s="4"/>
      <c r="D74" s="4"/>
      <c r="E74" s="5" t="e">
        <f t="shared" si="0"/>
        <v>#DIV/0!</v>
      </c>
      <c r="F74" s="4"/>
      <c r="G74" s="4"/>
      <c r="H74" s="4">
        <f t="shared" si="1"/>
        <v>0</v>
      </c>
      <c r="I74" s="4"/>
      <c r="J74" s="4"/>
      <c r="K74" s="4"/>
      <c r="L74" s="4">
        <f t="shared" si="2"/>
        <v>0</v>
      </c>
      <c r="M74" s="4">
        <f t="shared" si="70"/>
        <v>0</v>
      </c>
      <c r="N74" s="4"/>
      <c r="O74" s="4">
        <f t="shared" si="4"/>
        <v>0</v>
      </c>
      <c r="P74" s="4"/>
    </row>
    <row r="75" spans="1:16" x14ac:dyDescent="0.35">
      <c r="A75" s="6"/>
      <c r="B75" s="4"/>
      <c r="C75" s="4"/>
      <c r="D75" s="4"/>
      <c r="E75" s="5" t="e">
        <f t="shared" si="0"/>
        <v>#DIV/0!</v>
      </c>
      <c r="F75" s="4"/>
      <c r="G75" s="4"/>
      <c r="H75" s="4">
        <f t="shared" si="1"/>
        <v>0</v>
      </c>
      <c r="I75" s="4"/>
      <c r="J75" s="4"/>
      <c r="K75" s="4"/>
      <c r="L75" s="4">
        <f t="shared" si="2"/>
        <v>0</v>
      </c>
      <c r="M75" s="4">
        <f t="shared" si="70"/>
        <v>0</v>
      </c>
      <c r="N75" s="4"/>
      <c r="O75" s="4">
        <f t="shared" ref="O75:O104" si="73">SUM(I75:N75)</f>
        <v>0</v>
      </c>
    </row>
    <row r="76" spans="1:16" x14ac:dyDescent="0.35">
      <c r="E76" s="2" t="e">
        <f t="shared" si="0"/>
        <v>#DIV/0!</v>
      </c>
      <c r="H76">
        <f t="shared" si="1"/>
        <v>0</v>
      </c>
      <c r="L76">
        <f t="shared" si="2"/>
        <v>0</v>
      </c>
      <c r="M76">
        <f t="shared" si="70"/>
        <v>0</v>
      </c>
      <c r="O76">
        <f t="shared" si="73"/>
        <v>0</v>
      </c>
    </row>
    <row r="77" spans="1:16" x14ac:dyDescent="0.35">
      <c r="E77" s="2" t="e">
        <f t="shared" si="0"/>
        <v>#DIV/0!</v>
      </c>
      <c r="H77">
        <f t="shared" si="1"/>
        <v>0</v>
      </c>
      <c r="L77">
        <f t="shared" si="2"/>
        <v>0</v>
      </c>
      <c r="M77">
        <f t="shared" si="70"/>
        <v>0</v>
      </c>
      <c r="O77">
        <f t="shared" si="73"/>
        <v>0</v>
      </c>
    </row>
    <row r="78" spans="1:16" x14ac:dyDescent="0.35">
      <c r="E78" s="2" t="e">
        <f t="shared" si="0"/>
        <v>#DIV/0!</v>
      </c>
      <c r="H78">
        <f t="shared" si="1"/>
        <v>0</v>
      </c>
      <c r="L78">
        <f t="shared" si="2"/>
        <v>0</v>
      </c>
      <c r="M78">
        <f t="shared" si="70"/>
        <v>0</v>
      </c>
      <c r="O78">
        <f t="shared" si="73"/>
        <v>0</v>
      </c>
    </row>
    <row r="79" spans="1:16" x14ac:dyDescent="0.35">
      <c r="E79" s="2" t="e">
        <f t="shared" si="0"/>
        <v>#DIV/0!</v>
      </c>
      <c r="H79">
        <f t="shared" si="1"/>
        <v>0</v>
      </c>
      <c r="L79">
        <f t="shared" si="2"/>
        <v>0</v>
      </c>
      <c r="M79">
        <f t="shared" si="70"/>
        <v>0</v>
      </c>
      <c r="O79">
        <f t="shared" si="73"/>
        <v>0</v>
      </c>
    </row>
    <row r="80" spans="1:16" x14ac:dyDescent="0.35">
      <c r="E80" s="2" t="e">
        <f t="shared" si="0"/>
        <v>#DIV/0!</v>
      </c>
      <c r="H80">
        <f t="shared" si="1"/>
        <v>0</v>
      </c>
      <c r="L80">
        <f t="shared" si="2"/>
        <v>0</v>
      </c>
      <c r="M80">
        <f t="shared" si="70"/>
        <v>0</v>
      </c>
      <c r="O80">
        <f t="shared" si="73"/>
        <v>0</v>
      </c>
    </row>
    <row r="81" spans="5:15" x14ac:dyDescent="0.35">
      <c r="E81" s="2" t="e">
        <f t="shared" si="0"/>
        <v>#DIV/0!</v>
      </c>
      <c r="H81">
        <f t="shared" si="1"/>
        <v>0</v>
      </c>
      <c r="L81">
        <f t="shared" si="2"/>
        <v>0</v>
      </c>
      <c r="M81">
        <f t="shared" si="70"/>
        <v>0</v>
      </c>
      <c r="O81">
        <f t="shared" si="73"/>
        <v>0</v>
      </c>
    </row>
    <row r="82" spans="5:15" x14ac:dyDescent="0.35">
      <c r="E82" s="2" t="e">
        <f t="shared" si="0"/>
        <v>#DIV/0!</v>
      </c>
      <c r="H82">
        <f t="shared" si="1"/>
        <v>0</v>
      </c>
      <c r="M82">
        <f t="shared" si="70"/>
        <v>0</v>
      </c>
      <c r="O82">
        <f t="shared" si="73"/>
        <v>0</v>
      </c>
    </row>
    <row r="83" spans="5:15" x14ac:dyDescent="0.35">
      <c r="E83" s="2" t="e">
        <f t="shared" si="0"/>
        <v>#DIV/0!</v>
      </c>
      <c r="H83">
        <f t="shared" si="1"/>
        <v>0</v>
      </c>
      <c r="M83">
        <f t="shared" si="70"/>
        <v>0</v>
      </c>
      <c r="O83">
        <f t="shared" si="73"/>
        <v>0</v>
      </c>
    </row>
    <row r="84" spans="5:15" x14ac:dyDescent="0.35">
      <c r="E84" s="2" t="e">
        <f t="shared" si="0"/>
        <v>#DIV/0!</v>
      </c>
      <c r="H84">
        <f t="shared" si="1"/>
        <v>0</v>
      </c>
      <c r="M84">
        <f t="shared" si="70"/>
        <v>0</v>
      </c>
      <c r="O84">
        <f t="shared" si="73"/>
        <v>0</v>
      </c>
    </row>
    <row r="85" spans="5:15" x14ac:dyDescent="0.35">
      <c r="E85" s="2" t="e">
        <f t="shared" si="0"/>
        <v>#DIV/0!</v>
      </c>
      <c r="H85">
        <f t="shared" si="1"/>
        <v>0</v>
      </c>
      <c r="M85">
        <f t="shared" si="70"/>
        <v>0</v>
      </c>
      <c r="O85">
        <f t="shared" si="73"/>
        <v>0</v>
      </c>
    </row>
    <row r="86" spans="5:15" x14ac:dyDescent="0.35">
      <c r="E86" s="2" t="e">
        <f t="shared" si="0"/>
        <v>#DIV/0!</v>
      </c>
      <c r="H86">
        <f t="shared" si="1"/>
        <v>0</v>
      </c>
      <c r="M86">
        <f t="shared" si="70"/>
        <v>0</v>
      </c>
      <c r="O86">
        <f t="shared" si="73"/>
        <v>0</v>
      </c>
    </row>
    <row r="87" spans="5:15" x14ac:dyDescent="0.35">
      <c r="E87" s="2" t="e">
        <f t="shared" si="0"/>
        <v>#DIV/0!</v>
      </c>
      <c r="H87">
        <f t="shared" si="1"/>
        <v>0</v>
      </c>
      <c r="M87">
        <f t="shared" si="70"/>
        <v>0</v>
      </c>
      <c r="O87">
        <f t="shared" si="73"/>
        <v>0</v>
      </c>
    </row>
    <row r="88" spans="5:15" x14ac:dyDescent="0.35">
      <c r="E88" s="2" t="e">
        <f t="shared" si="0"/>
        <v>#DIV/0!</v>
      </c>
      <c r="H88">
        <f t="shared" si="1"/>
        <v>0</v>
      </c>
      <c r="M88">
        <f t="shared" si="70"/>
        <v>0</v>
      </c>
      <c r="O88">
        <f t="shared" si="73"/>
        <v>0</v>
      </c>
    </row>
    <row r="89" spans="5:15" x14ac:dyDescent="0.35">
      <c r="E89" s="2" t="e">
        <f t="shared" si="0"/>
        <v>#DIV/0!</v>
      </c>
      <c r="H89">
        <f t="shared" si="1"/>
        <v>0</v>
      </c>
      <c r="M89">
        <f t="shared" si="70"/>
        <v>0</v>
      </c>
      <c r="O89">
        <f t="shared" si="73"/>
        <v>0</v>
      </c>
    </row>
    <row r="90" spans="5:15" x14ac:dyDescent="0.35">
      <c r="E90" s="2" t="e">
        <f t="shared" si="0"/>
        <v>#DIV/0!</v>
      </c>
      <c r="H90">
        <f t="shared" si="1"/>
        <v>0</v>
      </c>
      <c r="M90">
        <f t="shared" si="70"/>
        <v>0</v>
      </c>
      <c r="O90">
        <f t="shared" si="73"/>
        <v>0</v>
      </c>
    </row>
    <row r="91" spans="5:15" x14ac:dyDescent="0.35">
      <c r="E91" s="2" t="e">
        <f t="shared" si="0"/>
        <v>#DIV/0!</v>
      </c>
      <c r="H91">
        <f t="shared" si="1"/>
        <v>0</v>
      </c>
      <c r="M91">
        <f t="shared" si="70"/>
        <v>0</v>
      </c>
      <c r="O91">
        <f t="shared" si="73"/>
        <v>0</v>
      </c>
    </row>
    <row r="92" spans="5:15" x14ac:dyDescent="0.35">
      <c r="E92" s="2" t="e">
        <f t="shared" ref="E92:E104" si="74">(B92)/(B92+C92+D92)</f>
        <v>#DIV/0!</v>
      </c>
      <c r="H92">
        <f t="shared" ref="H92:H104" si="75">F92-G92</f>
        <v>0</v>
      </c>
      <c r="M92">
        <f t="shared" si="70"/>
        <v>0</v>
      </c>
      <c r="O92">
        <f t="shared" si="73"/>
        <v>0</v>
      </c>
    </row>
    <row r="93" spans="5:15" x14ac:dyDescent="0.35">
      <c r="E93" s="2" t="e">
        <f t="shared" si="74"/>
        <v>#DIV/0!</v>
      </c>
      <c r="H93">
        <f t="shared" si="75"/>
        <v>0</v>
      </c>
      <c r="M93">
        <f t="shared" si="70"/>
        <v>0</v>
      </c>
      <c r="O93">
        <f t="shared" si="73"/>
        <v>0</v>
      </c>
    </row>
    <row r="94" spans="5:15" x14ac:dyDescent="0.35">
      <c r="E94" s="2" t="e">
        <f t="shared" si="74"/>
        <v>#DIV/0!</v>
      </c>
      <c r="H94">
        <f t="shared" si="75"/>
        <v>0</v>
      </c>
      <c r="M94">
        <f t="shared" si="70"/>
        <v>0</v>
      </c>
      <c r="O94">
        <f t="shared" si="73"/>
        <v>0</v>
      </c>
    </row>
    <row r="95" spans="5:15" x14ac:dyDescent="0.35">
      <c r="E95" s="2" t="e">
        <f t="shared" si="74"/>
        <v>#DIV/0!</v>
      </c>
      <c r="H95">
        <f t="shared" si="75"/>
        <v>0</v>
      </c>
      <c r="M95">
        <f t="shared" si="70"/>
        <v>0</v>
      </c>
      <c r="O95">
        <f t="shared" si="73"/>
        <v>0</v>
      </c>
    </row>
    <row r="96" spans="5:15" x14ac:dyDescent="0.35">
      <c r="E96" s="2" t="e">
        <f t="shared" si="74"/>
        <v>#DIV/0!</v>
      </c>
      <c r="H96">
        <f t="shared" si="75"/>
        <v>0</v>
      </c>
      <c r="M96">
        <f t="shared" si="70"/>
        <v>0</v>
      </c>
      <c r="O96">
        <f t="shared" si="73"/>
        <v>0</v>
      </c>
    </row>
    <row r="97" spans="5:15" x14ac:dyDescent="0.35">
      <c r="E97" s="2" t="e">
        <f t="shared" si="74"/>
        <v>#DIV/0!</v>
      </c>
      <c r="H97">
        <f t="shared" si="75"/>
        <v>0</v>
      </c>
      <c r="M97">
        <f t="shared" si="70"/>
        <v>0</v>
      </c>
      <c r="O97">
        <f t="shared" si="73"/>
        <v>0</v>
      </c>
    </row>
    <row r="98" spans="5:15" x14ac:dyDescent="0.35">
      <c r="E98" s="2" t="e">
        <f t="shared" si="74"/>
        <v>#DIV/0!</v>
      </c>
      <c r="H98">
        <f t="shared" si="75"/>
        <v>0</v>
      </c>
      <c r="M98">
        <f t="shared" si="70"/>
        <v>0</v>
      </c>
      <c r="O98">
        <f t="shared" si="73"/>
        <v>0</v>
      </c>
    </row>
    <row r="99" spans="5:15" x14ac:dyDescent="0.35">
      <c r="E99" s="2" t="e">
        <f t="shared" si="74"/>
        <v>#DIV/0!</v>
      </c>
      <c r="H99">
        <f t="shared" si="75"/>
        <v>0</v>
      </c>
      <c r="M99">
        <f t="shared" si="70"/>
        <v>0</v>
      </c>
      <c r="O99">
        <f t="shared" si="73"/>
        <v>0</v>
      </c>
    </row>
    <row r="100" spans="5:15" x14ac:dyDescent="0.35">
      <c r="E100" s="2" t="e">
        <f t="shared" si="74"/>
        <v>#DIV/0!</v>
      </c>
      <c r="H100">
        <f t="shared" si="75"/>
        <v>0</v>
      </c>
      <c r="M100">
        <f t="shared" si="70"/>
        <v>0</v>
      </c>
      <c r="O100">
        <f t="shared" si="73"/>
        <v>0</v>
      </c>
    </row>
    <row r="101" spans="5:15" x14ac:dyDescent="0.35">
      <c r="E101" t="e">
        <f t="shared" si="74"/>
        <v>#DIV/0!</v>
      </c>
      <c r="H101">
        <f t="shared" si="75"/>
        <v>0</v>
      </c>
      <c r="M101">
        <f t="shared" si="70"/>
        <v>0</v>
      </c>
      <c r="O101">
        <f t="shared" si="73"/>
        <v>0</v>
      </c>
    </row>
    <row r="102" spans="5:15" x14ac:dyDescent="0.35">
      <c r="E102" t="e">
        <f t="shared" si="74"/>
        <v>#DIV/0!</v>
      </c>
      <c r="H102">
        <f t="shared" si="75"/>
        <v>0</v>
      </c>
      <c r="M102">
        <f t="shared" si="70"/>
        <v>0</v>
      </c>
      <c r="O102">
        <f t="shared" si="73"/>
        <v>0</v>
      </c>
    </row>
    <row r="103" spans="5:15" x14ac:dyDescent="0.35">
      <c r="E103" t="e">
        <f t="shared" si="74"/>
        <v>#DIV/0!</v>
      </c>
      <c r="H103">
        <f t="shared" si="75"/>
        <v>0</v>
      </c>
      <c r="M103">
        <f t="shared" si="70"/>
        <v>0</v>
      </c>
      <c r="O103">
        <f t="shared" si="73"/>
        <v>0</v>
      </c>
    </row>
    <row r="104" spans="5:15" x14ac:dyDescent="0.35">
      <c r="E104" t="e">
        <f t="shared" si="74"/>
        <v>#DIV/0!</v>
      </c>
      <c r="H104">
        <f t="shared" si="75"/>
        <v>0</v>
      </c>
      <c r="M104">
        <f t="shared" si="70"/>
        <v>0</v>
      </c>
      <c r="O104">
        <f t="shared" si="73"/>
        <v>0</v>
      </c>
    </row>
  </sheetData>
  <sortState xmlns:xlrd2="http://schemas.microsoft.com/office/spreadsheetml/2017/richdata2" ref="A3:O109">
    <sortCondition ref="A52:A1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5"/>
  <sheetViews>
    <sheetView topLeftCell="A13" zoomScaleNormal="100" workbookViewId="0">
      <selection activeCell="H31" sqref="H31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123</v>
      </c>
      <c r="B3">
        <f>1+1+1+1</f>
        <v>4</v>
      </c>
      <c r="C3">
        <f>1+1+1</f>
        <v>3</v>
      </c>
      <c r="E3" s="2">
        <f t="shared" ref="E3" si="0">(B3)/(B3+C3+D3)</f>
        <v>0.5714285714285714</v>
      </c>
      <c r="F3">
        <f>8+4+5+3+11+10+12</f>
        <v>53</v>
      </c>
      <c r="G3">
        <f>3+5+8+9+1+7+3</f>
        <v>36</v>
      </c>
      <c r="H3">
        <f t="shared" ref="H3" si="1">F3-G3</f>
        <v>17</v>
      </c>
      <c r="I3">
        <f>60</f>
        <v>60</v>
      </c>
      <c r="L3">
        <f t="shared" ref="L3" si="2">B3*10</f>
        <v>40</v>
      </c>
      <c r="M3">
        <f t="shared" ref="M3" si="3">D3*5</f>
        <v>0</v>
      </c>
      <c r="N3">
        <f>10+10</f>
        <v>20</v>
      </c>
      <c r="O3">
        <f t="shared" ref="O3" si="4">SUM(I3:N3)</f>
        <v>120</v>
      </c>
    </row>
    <row r="4" spans="1:27" x14ac:dyDescent="0.35">
      <c r="A4" s="3" t="s">
        <v>49</v>
      </c>
      <c r="C4">
        <f>1+1</f>
        <v>2</v>
      </c>
      <c r="D4">
        <f>1</f>
        <v>1</v>
      </c>
      <c r="E4" s="2">
        <f t="shared" ref="E4:E75" si="5">(B4)/(B4+C4+D4)</f>
        <v>0</v>
      </c>
      <c r="F4">
        <f>7+3+7</f>
        <v>17</v>
      </c>
      <c r="G4">
        <f>7+20+18</f>
        <v>45</v>
      </c>
      <c r="H4">
        <f t="shared" ref="H4:H75" si="6">F4-G4</f>
        <v>-28</v>
      </c>
      <c r="L4">
        <f t="shared" ref="L4:L82" si="7">B4*10</f>
        <v>0</v>
      </c>
      <c r="M4">
        <f t="shared" ref="M4:M45" si="8">D4*5</f>
        <v>5</v>
      </c>
      <c r="N4">
        <f>10</f>
        <v>10</v>
      </c>
      <c r="O4">
        <f t="shared" ref="O4:O75" si="9">SUM(I4:N4)</f>
        <v>15</v>
      </c>
    </row>
    <row r="5" spans="1:27" ht="14.25" customHeight="1" x14ac:dyDescent="0.35">
      <c r="A5" s="3" t="s">
        <v>34</v>
      </c>
      <c r="B5">
        <f>1+1+1+1+1+1+1+1</f>
        <v>8</v>
      </c>
      <c r="C5">
        <f>1+1+1+1+1+1+1</f>
        <v>7</v>
      </c>
      <c r="D5">
        <f>1</f>
        <v>1</v>
      </c>
      <c r="E5" s="2">
        <f t="shared" si="5"/>
        <v>0.5</v>
      </c>
      <c r="F5">
        <f>7+4+12+8+4+11+1+15+14+13+3+9+0+6+5+7</f>
        <v>119</v>
      </c>
      <c r="G5">
        <f>7+10+11+6+12+5+11+3+1+3+10+8+12+5+6+8</f>
        <v>118</v>
      </c>
      <c r="H5">
        <f t="shared" si="6"/>
        <v>1</v>
      </c>
      <c r="I5">
        <f>60</f>
        <v>60</v>
      </c>
      <c r="J5">
        <f>40+40</f>
        <v>80</v>
      </c>
      <c r="K5">
        <f>20</f>
        <v>20</v>
      </c>
      <c r="L5">
        <v>0</v>
      </c>
      <c r="M5">
        <f t="shared" si="8"/>
        <v>5</v>
      </c>
      <c r="N5">
        <f>10+10+10+10+10</f>
        <v>50</v>
      </c>
      <c r="O5">
        <f t="shared" si="9"/>
        <v>215</v>
      </c>
    </row>
    <row r="6" spans="1:27" x14ac:dyDescent="0.35">
      <c r="A6" s="3" t="s">
        <v>50</v>
      </c>
      <c r="B6">
        <f>1+1+1+1+1+1+13</f>
        <v>19</v>
      </c>
      <c r="C6">
        <f>1+1+1+8</f>
        <v>11</v>
      </c>
      <c r="E6" s="2">
        <f t="shared" ref="E6:E8" si="10">(B6)/(B6+C6+D6)</f>
        <v>0.6333333333333333</v>
      </c>
      <c r="F6">
        <f>5+10+4+12+8+10+19+6+5</f>
        <v>79</v>
      </c>
      <c r="G6">
        <f>8+4+17+4+10+7+8+5+4</f>
        <v>67</v>
      </c>
      <c r="H6">
        <f t="shared" ref="H6:H8" si="11">F6-G6</f>
        <v>12</v>
      </c>
      <c r="I6">
        <f>60+60</f>
        <v>120</v>
      </c>
      <c r="L6">
        <f t="shared" ref="L6:L8" si="12">B6*10</f>
        <v>190</v>
      </c>
      <c r="M6">
        <f t="shared" si="8"/>
        <v>0</v>
      </c>
      <c r="N6">
        <f>10+10+10</f>
        <v>30</v>
      </c>
      <c r="O6">
        <f t="shared" ref="O6" si="13">SUM(I6:N6)</f>
        <v>340</v>
      </c>
    </row>
    <row r="7" spans="1:27" x14ac:dyDescent="0.35">
      <c r="A7" s="3" t="s">
        <v>110</v>
      </c>
      <c r="B7">
        <f>1+1+1+1+1</f>
        <v>5</v>
      </c>
      <c r="C7">
        <f>1+1+1+1+1+1+1+1+1+1+1+1+1</f>
        <v>13</v>
      </c>
      <c r="D7">
        <f>1</f>
        <v>1</v>
      </c>
      <c r="E7" s="2">
        <f t="shared" si="10"/>
        <v>0.26315789473684209</v>
      </c>
      <c r="F7">
        <f>10+5+2+5+3+1+14+20+3+7+8+12+6+8+3+5+10+7+1</f>
        <v>130</v>
      </c>
      <c r="G7">
        <f>5+6+6+11+9+16+4+9+12+8+10+14+7+9+9+5+8+6+13</f>
        <v>167</v>
      </c>
      <c r="H7">
        <f t="shared" si="11"/>
        <v>-37</v>
      </c>
      <c r="J7">
        <f>40+40</f>
        <v>80</v>
      </c>
      <c r="K7">
        <f>20</f>
        <v>20</v>
      </c>
      <c r="L7">
        <f t="shared" si="12"/>
        <v>50</v>
      </c>
      <c r="M7">
        <f t="shared" si="8"/>
        <v>5</v>
      </c>
      <c r="N7">
        <f>10+10+10+10+10+10</f>
        <v>60</v>
      </c>
      <c r="O7">
        <f t="shared" ref="O7" si="14">SUM(I7:N7)</f>
        <v>215</v>
      </c>
    </row>
    <row r="8" spans="1:27" x14ac:dyDescent="0.35">
      <c r="A8" s="3" t="s">
        <v>106</v>
      </c>
      <c r="B8">
        <f>1+1+1+1</f>
        <v>4</v>
      </c>
      <c r="C8">
        <f>1+1+1</f>
        <v>3</v>
      </c>
      <c r="D8">
        <f>1</f>
        <v>1</v>
      </c>
      <c r="E8" s="2">
        <f t="shared" si="10"/>
        <v>0.5</v>
      </c>
      <c r="F8">
        <f>8+12+6+4+13+8+15+3</f>
        <v>69</v>
      </c>
      <c r="G8">
        <f>1+2+2+7+13+13+2+13</f>
        <v>53</v>
      </c>
      <c r="H8">
        <f t="shared" si="11"/>
        <v>16</v>
      </c>
      <c r="J8">
        <f>40</f>
        <v>40</v>
      </c>
      <c r="L8">
        <f t="shared" si="12"/>
        <v>40</v>
      </c>
      <c r="M8">
        <f t="shared" ref="M8" si="15">D8*5</f>
        <v>5</v>
      </c>
      <c r="N8">
        <f>10+10</f>
        <v>20</v>
      </c>
      <c r="O8">
        <f t="shared" ref="O8" si="16">SUM(I8:N8)</f>
        <v>105</v>
      </c>
    </row>
    <row r="9" spans="1:27" x14ac:dyDescent="0.35">
      <c r="A9" s="3" t="s">
        <v>51</v>
      </c>
      <c r="B9">
        <f>1+1+1+1+1+1</f>
        <v>6</v>
      </c>
      <c r="C9">
        <f>1+1+1+1+1</f>
        <v>5</v>
      </c>
      <c r="D9">
        <f>1</f>
        <v>1</v>
      </c>
      <c r="E9" s="2">
        <f t="shared" si="5"/>
        <v>0.5</v>
      </c>
      <c r="F9">
        <f>0+2+18+6+8+10+12+0+13+24+8+3</f>
        <v>104</v>
      </c>
      <c r="G9">
        <f>18+14+7+8+5+0+3+10+13+4+5+7</f>
        <v>94</v>
      </c>
      <c r="H9">
        <f t="shared" si="6"/>
        <v>10</v>
      </c>
      <c r="J9">
        <f>40+40+40</f>
        <v>120</v>
      </c>
      <c r="L9">
        <f t="shared" si="7"/>
        <v>60</v>
      </c>
      <c r="M9">
        <f t="shared" si="8"/>
        <v>5</v>
      </c>
      <c r="N9">
        <f>10+10+10</f>
        <v>30</v>
      </c>
      <c r="O9">
        <f t="shared" si="9"/>
        <v>215</v>
      </c>
    </row>
    <row r="10" spans="1:27" x14ac:dyDescent="0.35">
      <c r="A10" s="3" t="s">
        <v>153</v>
      </c>
      <c r="B10">
        <f>1+1</f>
        <v>2</v>
      </c>
      <c r="C10">
        <f>1</f>
        <v>1</v>
      </c>
      <c r="E10" s="2">
        <f t="shared" si="5"/>
        <v>0.66666666666666663</v>
      </c>
      <c r="F10">
        <f>16+15+5</f>
        <v>36</v>
      </c>
      <c r="G10">
        <f>4+3+8</f>
        <v>15</v>
      </c>
      <c r="H10">
        <f t="shared" si="6"/>
        <v>21</v>
      </c>
      <c r="K10">
        <f>20</f>
        <v>20</v>
      </c>
      <c r="L10">
        <f t="shared" si="7"/>
        <v>20</v>
      </c>
      <c r="M10">
        <f t="shared" si="8"/>
        <v>0</v>
      </c>
      <c r="N10">
        <f>10</f>
        <v>10</v>
      </c>
      <c r="O10">
        <f t="shared" si="9"/>
        <v>50</v>
      </c>
    </row>
    <row r="11" spans="1:27" x14ac:dyDescent="0.35">
      <c r="A11" s="3" t="s">
        <v>151</v>
      </c>
      <c r="B11">
        <f>1+1+1+1</f>
        <v>4</v>
      </c>
      <c r="E11" s="2">
        <f t="shared" ref="E11" si="17">(B11)/(B11+C11+D11)</f>
        <v>1</v>
      </c>
      <c r="F11">
        <f>6+15+22+7</f>
        <v>50</v>
      </c>
      <c r="G11">
        <f>5+3+0+3</f>
        <v>11</v>
      </c>
      <c r="H11">
        <f t="shared" ref="H11" si="18">F11-G11</f>
        <v>39</v>
      </c>
      <c r="I11">
        <f>60</f>
        <v>60</v>
      </c>
      <c r="L11">
        <f t="shared" ref="L11" si="19">B11*10</f>
        <v>40</v>
      </c>
      <c r="M11">
        <f t="shared" ref="M11" si="20">D11*5</f>
        <v>0</v>
      </c>
      <c r="N11">
        <f>10</f>
        <v>10</v>
      </c>
      <c r="O11">
        <f t="shared" ref="O11" si="21">SUM(I11:N11)</f>
        <v>110</v>
      </c>
    </row>
    <row r="12" spans="1:27" x14ac:dyDescent="0.35">
      <c r="A12" s="3" t="s">
        <v>97</v>
      </c>
      <c r="B12">
        <f>1</f>
        <v>1</v>
      </c>
      <c r="C12">
        <f>1+1+1+1</f>
        <v>4</v>
      </c>
      <c r="E12" s="2">
        <f t="shared" ref="E12" si="22">(B12)/(B12+C12+D12)</f>
        <v>0.2</v>
      </c>
      <c r="F12">
        <f>3+3+7+17+8</f>
        <v>38</v>
      </c>
      <c r="G12">
        <f>5+14+10+2+13</f>
        <v>44</v>
      </c>
      <c r="H12">
        <f t="shared" ref="H12" si="23">F12-G12</f>
        <v>-6</v>
      </c>
      <c r="L12">
        <f t="shared" ref="L12" si="24">B12*10</f>
        <v>10</v>
      </c>
      <c r="M12">
        <f t="shared" si="8"/>
        <v>0</v>
      </c>
      <c r="N12">
        <f>10+10</f>
        <v>20</v>
      </c>
      <c r="O12">
        <f t="shared" ref="O12" si="25">SUM(I12:N12)</f>
        <v>30</v>
      </c>
    </row>
    <row r="13" spans="1:27" x14ac:dyDescent="0.35">
      <c r="A13" s="3" t="s">
        <v>30</v>
      </c>
      <c r="B13">
        <f>1+1</f>
        <v>2</v>
      </c>
      <c r="E13" s="2">
        <f t="shared" si="5"/>
        <v>1</v>
      </c>
      <c r="F13">
        <f>6+15</f>
        <v>21</v>
      </c>
      <c r="G13">
        <f>3+0</f>
        <v>3</v>
      </c>
      <c r="H13">
        <f t="shared" si="6"/>
        <v>18</v>
      </c>
      <c r="I13">
        <f>60</f>
        <v>60</v>
      </c>
      <c r="L13">
        <f t="shared" si="7"/>
        <v>20</v>
      </c>
      <c r="M13">
        <f t="shared" ref="M13" si="26">D13*5</f>
        <v>0</v>
      </c>
      <c r="N13">
        <f>10</f>
        <v>10</v>
      </c>
      <c r="O13">
        <f t="shared" si="9"/>
        <v>90</v>
      </c>
    </row>
    <row r="14" spans="1:27" x14ac:dyDescent="0.35">
      <c r="A14" s="3" t="s">
        <v>74</v>
      </c>
      <c r="B14">
        <f>1+1+1+1+1+1</f>
        <v>6</v>
      </c>
      <c r="C14">
        <f>1+1+1+1+1+1+1+1+1+1+1</f>
        <v>11</v>
      </c>
      <c r="E14" s="2">
        <f t="shared" ref="E14:E15" si="27">(B14)/(B14+C14+D14)</f>
        <v>0.35294117647058826</v>
      </c>
      <c r="F14">
        <f>8+0+1+6+1+3+9+1+16+7+13+5+4+9+2+14+4</f>
        <v>103</v>
      </c>
      <c r="G14">
        <f>7+15+8+8+10+15+3+16+3+10+9+11+7+6+18+12+14</f>
        <v>172</v>
      </c>
      <c r="H14">
        <f t="shared" ref="H14:H15" si="28">F14-G14</f>
        <v>-69</v>
      </c>
      <c r="K14">
        <f>20+20+20+20</f>
        <v>80</v>
      </c>
      <c r="L14">
        <f t="shared" ref="L14:L15" si="29">B14*10</f>
        <v>60</v>
      </c>
      <c r="M14">
        <f t="shared" si="8"/>
        <v>0</v>
      </c>
      <c r="N14">
        <f>10+10+10+10+10+10</f>
        <v>60</v>
      </c>
      <c r="O14">
        <f t="shared" ref="O14:O15" si="30">SUM(I14:N14)</f>
        <v>200</v>
      </c>
    </row>
    <row r="15" spans="1:27" x14ac:dyDescent="0.35">
      <c r="A15" s="3" t="s">
        <v>108</v>
      </c>
      <c r="B15">
        <f>1+1+1</f>
        <v>3</v>
      </c>
      <c r="C15">
        <f>1+1+1</f>
        <v>3</v>
      </c>
      <c r="E15" s="2">
        <f t="shared" si="27"/>
        <v>0.5</v>
      </c>
      <c r="F15">
        <f>11+5+10+4+11+7</f>
        <v>48</v>
      </c>
      <c r="G15">
        <f>10+10+1+11+5+13</f>
        <v>50</v>
      </c>
      <c r="H15">
        <f t="shared" si="28"/>
        <v>-2</v>
      </c>
      <c r="J15">
        <f>40</f>
        <v>40</v>
      </c>
      <c r="L15">
        <f t="shared" si="29"/>
        <v>30</v>
      </c>
      <c r="M15">
        <f t="shared" si="8"/>
        <v>0</v>
      </c>
      <c r="N15">
        <f>10+10</f>
        <v>20</v>
      </c>
      <c r="O15">
        <f t="shared" si="30"/>
        <v>90</v>
      </c>
    </row>
    <row r="16" spans="1:27" x14ac:dyDescent="0.35">
      <c r="A16" s="3" t="s">
        <v>71</v>
      </c>
      <c r="B16">
        <f>1+1+1+1+1</f>
        <v>5</v>
      </c>
      <c r="C16">
        <f>1+1</f>
        <v>2</v>
      </c>
      <c r="D16">
        <f>1</f>
        <v>1</v>
      </c>
      <c r="E16" s="2">
        <f t="shared" si="5"/>
        <v>0.625</v>
      </c>
      <c r="F16">
        <f>5+13+10+5+11+15+5</f>
        <v>64</v>
      </c>
      <c r="G16">
        <f>5+2+8+11+1+0+6</f>
        <v>33</v>
      </c>
      <c r="H16">
        <f t="shared" si="6"/>
        <v>31</v>
      </c>
      <c r="I16">
        <f>60</f>
        <v>60</v>
      </c>
      <c r="J16">
        <f>40</f>
        <v>40</v>
      </c>
      <c r="L16">
        <f t="shared" si="7"/>
        <v>50</v>
      </c>
      <c r="M16">
        <f t="shared" ref="M16:M18" si="31">D16*5</f>
        <v>5</v>
      </c>
      <c r="N16">
        <f>10+10</f>
        <v>20</v>
      </c>
      <c r="O16">
        <f t="shared" si="9"/>
        <v>175</v>
      </c>
    </row>
    <row r="17" spans="1:15" x14ac:dyDescent="0.35">
      <c r="A17" s="3" t="s">
        <v>73</v>
      </c>
      <c r="C17">
        <f>1</f>
        <v>1</v>
      </c>
      <c r="E17" s="2">
        <f t="shared" si="5"/>
        <v>0</v>
      </c>
      <c r="F17">
        <f>3</f>
        <v>3</v>
      </c>
      <c r="G17">
        <f>6</f>
        <v>6</v>
      </c>
      <c r="H17">
        <f t="shared" si="6"/>
        <v>-3</v>
      </c>
      <c r="J17">
        <f>40</f>
        <v>40</v>
      </c>
      <c r="L17">
        <f t="shared" si="7"/>
        <v>0</v>
      </c>
      <c r="M17">
        <f t="shared" si="31"/>
        <v>0</v>
      </c>
      <c r="N17">
        <f>10+10</f>
        <v>20</v>
      </c>
      <c r="O17">
        <f t="shared" si="9"/>
        <v>60</v>
      </c>
    </row>
    <row r="18" spans="1:15" x14ac:dyDescent="0.35">
      <c r="A18" s="3" t="s">
        <v>107</v>
      </c>
      <c r="B18">
        <f>1+1</f>
        <v>2</v>
      </c>
      <c r="C18">
        <f>1+1+1+1+1+1+1+1+1+1+1+1+1+1</f>
        <v>14</v>
      </c>
      <c r="E18" s="2">
        <f t="shared" si="5"/>
        <v>0.125</v>
      </c>
      <c r="F18">
        <f>3+2+0+0+1+3+3+20+9+9+4+6+6+10+16+1</f>
        <v>93</v>
      </c>
      <c r="G18">
        <f>4+12+10+12+14+14+16+1+20+13+24+17+9+14+4+11</f>
        <v>195</v>
      </c>
      <c r="H18">
        <f t="shared" si="6"/>
        <v>-102</v>
      </c>
      <c r="L18">
        <f t="shared" si="7"/>
        <v>20</v>
      </c>
      <c r="M18">
        <f t="shared" si="31"/>
        <v>0</v>
      </c>
      <c r="N18">
        <f>10+10+10+10+10</f>
        <v>50</v>
      </c>
      <c r="O18">
        <f t="shared" si="9"/>
        <v>70</v>
      </c>
    </row>
    <row r="19" spans="1:15" x14ac:dyDescent="0.35">
      <c r="A19" s="3" t="s">
        <v>111</v>
      </c>
      <c r="B19">
        <f>1+1+1+1</f>
        <v>4</v>
      </c>
      <c r="E19" s="2">
        <f t="shared" ref="E19" si="32">(B19)/(B19+C19+D19)</f>
        <v>1</v>
      </c>
      <c r="F19">
        <f>10+6+7+7</f>
        <v>30</v>
      </c>
      <c r="G19">
        <f>9+5+6+4</f>
        <v>24</v>
      </c>
      <c r="H19">
        <f t="shared" ref="H19" si="33">F19-G19</f>
        <v>6</v>
      </c>
      <c r="I19">
        <f>60</f>
        <v>60</v>
      </c>
      <c r="L19">
        <f t="shared" ref="L19" si="34">B19*10</f>
        <v>40</v>
      </c>
      <c r="M19">
        <f t="shared" ref="M19" si="35">D19*5</f>
        <v>0</v>
      </c>
      <c r="N19">
        <f>10</f>
        <v>10</v>
      </c>
      <c r="O19">
        <f t="shared" ref="O19" si="36">SUM(I19:N19)</f>
        <v>110</v>
      </c>
    </row>
    <row r="20" spans="1:15" x14ac:dyDescent="0.35">
      <c r="A20" s="3" t="s">
        <v>52</v>
      </c>
      <c r="B20">
        <f>1+1+1+1+1+1</f>
        <v>6</v>
      </c>
      <c r="C20">
        <f>1+1+1+1+1+1+1+1+1</f>
        <v>9</v>
      </c>
      <c r="E20" s="2">
        <f t="shared" si="5"/>
        <v>0.4</v>
      </c>
      <c r="F20">
        <f>2+7+11+14+4+6+5+8+4+14+3+9+8+10+5</f>
        <v>110</v>
      </c>
      <c r="G20">
        <f>17+17+12+8+14+7+3+19+3+3+12+8+11+2+9</f>
        <v>145</v>
      </c>
      <c r="H20">
        <f t="shared" si="6"/>
        <v>-35</v>
      </c>
      <c r="J20">
        <f>40</f>
        <v>40</v>
      </c>
      <c r="K20">
        <f>20+20+20</f>
        <v>60</v>
      </c>
      <c r="L20">
        <f t="shared" si="7"/>
        <v>60</v>
      </c>
      <c r="M20">
        <f t="shared" ref="M20:M29" si="37">D20*5</f>
        <v>0</v>
      </c>
      <c r="N20">
        <f>10+10+10+10+10</f>
        <v>50</v>
      </c>
      <c r="O20">
        <f t="shared" si="9"/>
        <v>210</v>
      </c>
    </row>
    <row r="21" spans="1:15" x14ac:dyDescent="0.35">
      <c r="A21" s="3" t="s">
        <v>152</v>
      </c>
      <c r="B21">
        <f>1+1</f>
        <v>2</v>
      </c>
      <c r="C21">
        <f>1+1+1</f>
        <v>3</v>
      </c>
      <c r="E21" s="2">
        <f t="shared" si="5"/>
        <v>0.4</v>
      </c>
      <c r="F21">
        <f>5+4+17+7+0</f>
        <v>33</v>
      </c>
      <c r="G21">
        <f>6+16+6+4+11</f>
        <v>43</v>
      </c>
      <c r="H21">
        <f t="shared" si="6"/>
        <v>-10</v>
      </c>
      <c r="J21">
        <f>40</f>
        <v>40</v>
      </c>
      <c r="L21">
        <f t="shared" si="7"/>
        <v>20</v>
      </c>
      <c r="M21">
        <f t="shared" si="37"/>
        <v>0</v>
      </c>
      <c r="N21">
        <f>10</f>
        <v>10</v>
      </c>
      <c r="O21">
        <f t="shared" si="9"/>
        <v>70</v>
      </c>
    </row>
    <row r="22" spans="1:15" x14ac:dyDescent="0.35">
      <c r="A22" s="3" t="s">
        <v>133</v>
      </c>
      <c r="B22">
        <f>1+1+1</f>
        <v>3</v>
      </c>
      <c r="C22">
        <f>1+1+1+1+1+1</f>
        <v>6</v>
      </c>
      <c r="D22">
        <f>1+1</f>
        <v>2</v>
      </c>
      <c r="E22" s="2">
        <f t="shared" si="5"/>
        <v>0.27272727272727271</v>
      </c>
      <c r="F22">
        <f>0+4+1+14+5+8+4+5+1+9+0</f>
        <v>51</v>
      </c>
      <c r="G22">
        <f>10+4+20+4+6+7+5+5+13+5+12</f>
        <v>91</v>
      </c>
      <c r="H22">
        <f t="shared" si="6"/>
        <v>-40</v>
      </c>
      <c r="J22">
        <f>40</f>
        <v>40</v>
      </c>
      <c r="L22">
        <f t="shared" si="7"/>
        <v>30</v>
      </c>
      <c r="M22">
        <f t="shared" si="37"/>
        <v>10</v>
      </c>
      <c r="N22">
        <f>10+10+10</f>
        <v>30</v>
      </c>
      <c r="O22">
        <f t="shared" si="9"/>
        <v>110</v>
      </c>
    </row>
    <row r="23" spans="1:15" x14ac:dyDescent="0.35">
      <c r="A23" s="3" t="s">
        <v>85</v>
      </c>
      <c r="B23">
        <f>1+1</f>
        <v>2</v>
      </c>
      <c r="C23">
        <f>1</f>
        <v>1</v>
      </c>
      <c r="E23" s="2">
        <f t="shared" si="5"/>
        <v>0.66666666666666663</v>
      </c>
      <c r="F23">
        <f>7+14+0</f>
        <v>21</v>
      </c>
      <c r="G23">
        <f>6+3+15</f>
        <v>24</v>
      </c>
      <c r="H23">
        <f t="shared" si="6"/>
        <v>-3</v>
      </c>
      <c r="K23">
        <f>20</f>
        <v>20</v>
      </c>
      <c r="L23">
        <f t="shared" si="7"/>
        <v>20</v>
      </c>
      <c r="M23">
        <f t="shared" ref="M23:M25" si="38">D23*5</f>
        <v>0</v>
      </c>
      <c r="N23">
        <f>10</f>
        <v>10</v>
      </c>
      <c r="O23">
        <f t="shared" si="9"/>
        <v>50</v>
      </c>
    </row>
    <row r="24" spans="1:15" x14ac:dyDescent="0.35">
      <c r="A24" s="3" t="s">
        <v>84</v>
      </c>
      <c r="B24">
        <f>1</f>
        <v>1</v>
      </c>
      <c r="D24">
        <f>1</f>
        <v>1</v>
      </c>
      <c r="E24" s="2">
        <f t="shared" ref="E24:E25" si="39">(B24)/(B24+C24+D24)</f>
        <v>0.5</v>
      </c>
      <c r="F24">
        <f>13+8</f>
        <v>21</v>
      </c>
      <c r="G24">
        <f>3+8</f>
        <v>11</v>
      </c>
      <c r="H24">
        <f t="shared" ref="H24:H25" si="40">F24-G24</f>
        <v>10</v>
      </c>
      <c r="L24">
        <f t="shared" ref="L24:L25" si="41">B24*10</f>
        <v>10</v>
      </c>
      <c r="M24">
        <f t="shared" si="38"/>
        <v>5</v>
      </c>
      <c r="N24">
        <f>10</f>
        <v>10</v>
      </c>
      <c r="O24">
        <f t="shared" ref="O24:O25" si="42">SUM(I24:N24)</f>
        <v>25</v>
      </c>
    </row>
    <row r="25" spans="1:15" x14ac:dyDescent="0.35">
      <c r="A25" s="3" t="s">
        <v>124</v>
      </c>
      <c r="C25">
        <f>1+1+1+1+1+1+1+1</f>
        <v>8</v>
      </c>
      <c r="E25" s="2">
        <f t="shared" si="39"/>
        <v>0</v>
      </c>
      <c r="F25">
        <f>2+1+3+4+1+8+7+5</f>
        <v>31</v>
      </c>
      <c r="G25">
        <f>17+16+4+14+11+10+19+9</f>
        <v>100</v>
      </c>
      <c r="H25">
        <f t="shared" si="40"/>
        <v>-69</v>
      </c>
      <c r="L25">
        <f t="shared" si="41"/>
        <v>0</v>
      </c>
      <c r="M25">
        <f t="shared" si="38"/>
        <v>0</v>
      </c>
      <c r="N25">
        <f>10+10+10</f>
        <v>30</v>
      </c>
      <c r="O25">
        <f t="shared" si="42"/>
        <v>30</v>
      </c>
    </row>
    <row r="26" spans="1:15" x14ac:dyDescent="0.35">
      <c r="A26" s="3" t="s">
        <v>72</v>
      </c>
      <c r="B26">
        <f>1+1+1+1+1+1+1+1+1</f>
        <v>9</v>
      </c>
      <c r="C26">
        <f>1+1+1+1+1+1+1+1+1+1+1+1+1</f>
        <v>13</v>
      </c>
      <c r="D26">
        <f>1</f>
        <v>1</v>
      </c>
      <c r="E26" s="2">
        <f t="shared" ref="E26:E29" si="43">(B26)/(B26+C26+D26)</f>
        <v>0.39130434782608697</v>
      </c>
      <c r="F26">
        <f>8+2+4+9+6+3+3+9+4+0+3+9+2+11+13+0+0+6+9+9+13+4+6</f>
        <v>133</v>
      </c>
      <c r="G26">
        <f>14+13+3+2+7+8+13+3+4+12+13+10+10+5+8+22+11+5+3+5+1+9+7</f>
        <v>188</v>
      </c>
      <c r="H26">
        <f t="shared" ref="H26:H29" si="44">F26-G26</f>
        <v>-55</v>
      </c>
      <c r="I26">
        <f>60</f>
        <v>60</v>
      </c>
      <c r="K26">
        <f>20</f>
        <v>20</v>
      </c>
      <c r="L26">
        <f t="shared" ref="L26:L29" si="45">B26*10</f>
        <v>90</v>
      </c>
      <c r="M26">
        <f t="shared" si="37"/>
        <v>5</v>
      </c>
      <c r="N26">
        <f>10+10+10+10+10+10+10+10</f>
        <v>80</v>
      </c>
      <c r="O26">
        <f t="shared" ref="O26:O29" si="46">SUM(I26:N26)</f>
        <v>255</v>
      </c>
    </row>
    <row r="27" spans="1:15" x14ac:dyDescent="0.35">
      <c r="A27" s="3" t="s">
        <v>83</v>
      </c>
      <c r="B27">
        <f>1+1+1</f>
        <v>3</v>
      </c>
      <c r="C27">
        <f>1</f>
        <v>1</v>
      </c>
      <c r="E27" s="2">
        <f t="shared" si="43"/>
        <v>0.75</v>
      </c>
      <c r="F27">
        <f>3+14+13+11</f>
        <v>41</v>
      </c>
      <c r="G27">
        <f>15+4+3+0</f>
        <v>22</v>
      </c>
      <c r="H27">
        <f t="shared" si="44"/>
        <v>19</v>
      </c>
      <c r="I27">
        <f>60</f>
        <v>60</v>
      </c>
      <c r="L27">
        <f t="shared" si="45"/>
        <v>30</v>
      </c>
      <c r="M27">
        <f t="shared" ref="M27" si="47">D27*5</f>
        <v>0</v>
      </c>
      <c r="N27">
        <f>10</f>
        <v>10</v>
      </c>
      <c r="O27">
        <f t="shared" ref="O27" si="48">SUM(I27:N27)</f>
        <v>100</v>
      </c>
    </row>
    <row r="28" spans="1:15" x14ac:dyDescent="0.35">
      <c r="A28" s="3" t="s">
        <v>134</v>
      </c>
      <c r="B28">
        <f>1+1+1+1</f>
        <v>4</v>
      </c>
      <c r="E28" s="2">
        <f t="shared" si="43"/>
        <v>1</v>
      </c>
      <c r="F28">
        <f>16+16+12+10</f>
        <v>54</v>
      </c>
      <c r="G28">
        <f>1+1+0+0</f>
        <v>2</v>
      </c>
      <c r="H28">
        <f t="shared" si="44"/>
        <v>52</v>
      </c>
      <c r="I28">
        <f>60</f>
        <v>60</v>
      </c>
      <c r="L28">
        <f t="shared" si="45"/>
        <v>40</v>
      </c>
      <c r="M28">
        <f t="shared" ref="M28" si="49">D28*5</f>
        <v>0</v>
      </c>
      <c r="N28">
        <f>10</f>
        <v>10</v>
      </c>
      <c r="O28">
        <f t="shared" ref="O28" si="50">SUM(I28:N28)</f>
        <v>110</v>
      </c>
    </row>
    <row r="29" spans="1:15" x14ac:dyDescent="0.35">
      <c r="A29" s="3" t="s">
        <v>104</v>
      </c>
      <c r="B29">
        <f>1+1</f>
        <v>2</v>
      </c>
      <c r="C29">
        <f>1+1+1+1</f>
        <v>4</v>
      </c>
      <c r="E29" s="2">
        <f t="shared" si="43"/>
        <v>0.33333333333333331</v>
      </c>
      <c r="F29">
        <f>8+2+1+8+8+4</f>
        <v>31</v>
      </c>
      <c r="G29">
        <f>6+9+9+13+7+16</f>
        <v>60</v>
      </c>
      <c r="H29">
        <f t="shared" si="44"/>
        <v>-29</v>
      </c>
      <c r="K29">
        <f>20</f>
        <v>20</v>
      </c>
      <c r="L29">
        <f t="shared" si="45"/>
        <v>20</v>
      </c>
      <c r="M29">
        <f t="shared" si="37"/>
        <v>0</v>
      </c>
      <c r="N29">
        <f>10+10</f>
        <v>20</v>
      </c>
      <c r="O29">
        <f t="shared" si="46"/>
        <v>60</v>
      </c>
    </row>
    <row r="30" spans="1:15" x14ac:dyDescent="0.35">
      <c r="A30" s="3" t="s">
        <v>37</v>
      </c>
      <c r="B30">
        <f>1+1+1+1+1+1</f>
        <v>6</v>
      </c>
      <c r="C30">
        <f>1</f>
        <v>1</v>
      </c>
      <c r="D30">
        <f>1</f>
        <v>1</v>
      </c>
      <c r="E30" s="2">
        <f t="shared" ref="E30:E31" si="51">(B30)/(B30+C30+D30)</f>
        <v>0.75</v>
      </c>
      <c r="F30">
        <f>8+20+9+7+5+14+12+17</f>
        <v>92</v>
      </c>
      <c r="G30">
        <f>5+3+5+19+5+4+0+1</f>
        <v>42</v>
      </c>
      <c r="H30">
        <f t="shared" ref="H30:H31" si="52">F30-G30</f>
        <v>50</v>
      </c>
      <c r="I30">
        <f>60</f>
        <v>60</v>
      </c>
      <c r="J30">
        <f>40+40</f>
        <v>80</v>
      </c>
      <c r="L30">
        <f t="shared" ref="L30:L31" si="53">B30*10</f>
        <v>60</v>
      </c>
      <c r="M30">
        <f t="shared" si="8"/>
        <v>5</v>
      </c>
      <c r="N30">
        <f>10+10+10</f>
        <v>30</v>
      </c>
      <c r="O30">
        <f t="shared" ref="O30" si="54">SUM(I30:N30)</f>
        <v>235</v>
      </c>
    </row>
    <row r="31" spans="1:15" x14ac:dyDescent="0.35">
      <c r="A31" s="3" t="s">
        <v>109</v>
      </c>
      <c r="B31">
        <f>1+1+1+1+1+1+1+1+1+1+1+1+1+1+1+1</f>
        <v>16</v>
      </c>
      <c r="C31">
        <f>1+1+1+1</f>
        <v>4</v>
      </c>
      <c r="D31">
        <f>1</f>
        <v>1</v>
      </c>
      <c r="E31" s="2">
        <f t="shared" si="51"/>
        <v>0.76190476190476186</v>
      </c>
      <c r="F31">
        <f>10+9+10+9+11+8+16+10+5+8+18+14+11+14+11+11+5+19+9+12+13</f>
        <v>233</v>
      </c>
      <c r="G31">
        <f>11+10+0+1+4+8+1+9+11+9+2+10+1+3+0+8+4+7+4+0+1</f>
        <v>104</v>
      </c>
      <c r="H31">
        <f t="shared" si="52"/>
        <v>129</v>
      </c>
      <c r="I31">
        <f>60+60+60+60</f>
        <v>240</v>
      </c>
      <c r="J31">
        <f>40</f>
        <v>40</v>
      </c>
      <c r="K31">
        <f>20</f>
        <v>20</v>
      </c>
      <c r="L31">
        <f t="shared" si="53"/>
        <v>160</v>
      </c>
      <c r="M31">
        <f t="shared" si="8"/>
        <v>5</v>
      </c>
      <c r="N31">
        <f>10+10+10+10+10+10</f>
        <v>60</v>
      </c>
      <c r="O31">
        <f t="shared" ref="O31" si="55">SUM(I31:N31)</f>
        <v>525</v>
      </c>
    </row>
    <row r="32" spans="1:15" x14ac:dyDescent="0.35">
      <c r="A32" s="3" t="s">
        <v>53</v>
      </c>
      <c r="B32">
        <f>1+1+1+1+1+1+1+1</f>
        <v>8</v>
      </c>
      <c r="E32" s="2">
        <f t="shared" si="5"/>
        <v>1</v>
      </c>
      <c r="F32">
        <f>17+18+17+19+10+11+10+12</f>
        <v>114</v>
      </c>
      <c r="G32">
        <f>2+0+4+7+3+5+2+0</f>
        <v>23</v>
      </c>
      <c r="H32">
        <f t="shared" si="6"/>
        <v>91</v>
      </c>
      <c r="I32">
        <f>60+60</f>
        <v>120</v>
      </c>
      <c r="L32">
        <f t="shared" si="7"/>
        <v>80</v>
      </c>
      <c r="M32">
        <f t="shared" si="8"/>
        <v>0</v>
      </c>
      <c r="N32">
        <f>10+10</f>
        <v>20</v>
      </c>
      <c r="O32">
        <f t="shared" si="9"/>
        <v>220</v>
      </c>
    </row>
    <row r="33" spans="1:15" x14ac:dyDescent="0.35">
      <c r="A33" s="3" t="s">
        <v>154</v>
      </c>
      <c r="C33">
        <f>1+1+1</f>
        <v>3</v>
      </c>
      <c r="E33" s="2">
        <f t="shared" ref="E33" si="56">(B33)/(B33+C33+D33)</f>
        <v>0</v>
      </c>
      <c r="F33">
        <f>4+3+2</f>
        <v>9</v>
      </c>
      <c r="G33">
        <f>14+15+15</f>
        <v>44</v>
      </c>
      <c r="H33">
        <f t="shared" ref="H33" si="57">F33-G33</f>
        <v>-35</v>
      </c>
      <c r="L33">
        <f>B33*10</f>
        <v>0</v>
      </c>
      <c r="M33">
        <f t="shared" ref="M33" si="58">D33*5</f>
        <v>0</v>
      </c>
      <c r="N33">
        <f>10</f>
        <v>10</v>
      </c>
      <c r="O33">
        <f t="shared" ref="O33" si="59">SUM(I33:N33)</f>
        <v>10</v>
      </c>
    </row>
    <row r="34" spans="1:15" x14ac:dyDescent="0.35">
      <c r="A34" s="3" t="s">
        <v>122</v>
      </c>
      <c r="B34">
        <f>1+1+1+1</f>
        <v>4</v>
      </c>
      <c r="C34">
        <f>1+1</f>
        <v>2</v>
      </c>
      <c r="E34" s="2">
        <f t="shared" si="5"/>
        <v>0.66666666666666663</v>
      </c>
      <c r="F34">
        <f>13+1+13+10+14+3</f>
        <v>54</v>
      </c>
      <c r="G34">
        <f>7+17+8+8+4+14</f>
        <v>58</v>
      </c>
      <c r="H34">
        <f t="shared" si="6"/>
        <v>-4</v>
      </c>
      <c r="J34">
        <f>40</f>
        <v>40</v>
      </c>
      <c r="L34">
        <f t="shared" si="7"/>
        <v>40</v>
      </c>
      <c r="M34">
        <f t="shared" si="8"/>
        <v>0</v>
      </c>
      <c r="N34">
        <f>10+10</f>
        <v>20</v>
      </c>
      <c r="O34">
        <f t="shared" si="9"/>
        <v>100</v>
      </c>
    </row>
    <row r="35" spans="1:15" x14ac:dyDescent="0.35">
      <c r="A35" s="3" t="s">
        <v>180</v>
      </c>
      <c r="B35">
        <f>1</f>
        <v>1</v>
      </c>
      <c r="C35">
        <f>1+1</f>
        <v>2</v>
      </c>
      <c r="E35" s="2">
        <f t="shared" si="5"/>
        <v>0.33333333333333331</v>
      </c>
      <c r="F35">
        <f>7+4+2</f>
        <v>13</v>
      </c>
      <c r="G35">
        <f>6+14+10</f>
        <v>30</v>
      </c>
      <c r="H35">
        <f t="shared" si="6"/>
        <v>-17</v>
      </c>
      <c r="K35">
        <f>20</f>
        <v>20</v>
      </c>
      <c r="L35">
        <f>B35*10</f>
        <v>10</v>
      </c>
      <c r="M35">
        <f t="shared" si="8"/>
        <v>0</v>
      </c>
      <c r="N35">
        <f>10</f>
        <v>10</v>
      </c>
      <c r="O35">
        <f t="shared" si="9"/>
        <v>40</v>
      </c>
    </row>
    <row r="36" spans="1:15" x14ac:dyDescent="0.35">
      <c r="A36" s="3" t="s">
        <v>54</v>
      </c>
      <c r="B36">
        <f>1+1</f>
        <v>2</v>
      </c>
      <c r="C36">
        <f>1+1+1</f>
        <v>3</v>
      </c>
      <c r="E36" s="2">
        <f t="shared" si="5"/>
        <v>0.4</v>
      </c>
      <c r="F36">
        <f>17+14+5+7</f>
        <v>43</v>
      </c>
      <c r="G36">
        <f>7+2+9+8</f>
        <v>26</v>
      </c>
      <c r="H36">
        <f t="shared" si="6"/>
        <v>17</v>
      </c>
      <c r="K36">
        <f>20</f>
        <v>20</v>
      </c>
      <c r="L36">
        <f t="shared" si="7"/>
        <v>20</v>
      </c>
      <c r="M36">
        <f t="shared" si="8"/>
        <v>0</v>
      </c>
      <c r="N36">
        <f>10+10</f>
        <v>20</v>
      </c>
      <c r="O36">
        <f t="shared" si="9"/>
        <v>60</v>
      </c>
    </row>
    <row r="37" spans="1:15" x14ac:dyDescent="0.35">
      <c r="E37" s="2" t="e">
        <f t="shared" ref="E37" si="60">(B37)/(B37+C37+D37)</f>
        <v>#DIV/0!</v>
      </c>
      <c r="H37">
        <f t="shared" ref="H37" si="61">F37-G37</f>
        <v>0</v>
      </c>
      <c r="L37">
        <f t="shared" ref="L37" si="62">B37*10</f>
        <v>0</v>
      </c>
      <c r="M37">
        <f t="shared" si="8"/>
        <v>0</v>
      </c>
      <c r="O37">
        <f t="shared" ref="O37" si="63">SUM(I37:N37)</f>
        <v>0</v>
      </c>
    </row>
    <row r="38" spans="1:15" x14ac:dyDescent="0.35">
      <c r="E38" s="2" t="e">
        <f t="shared" si="5"/>
        <v>#DIV/0!</v>
      </c>
      <c r="H38">
        <f t="shared" si="6"/>
        <v>0</v>
      </c>
      <c r="L38">
        <f t="shared" si="7"/>
        <v>0</v>
      </c>
      <c r="M38">
        <f t="shared" ref="M38" si="64">D38*5</f>
        <v>0</v>
      </c>
      <c r="O38">
        <f t="shared" si="9"/>
        <v>0</v>
      </c>
    </row>
    <row r="39" spans="1:15" x14ac:dyDescent="0.35">
      <c r="E39" s="2" t="e">
        <f t="shared" si="5"/>
        <v>#DIV/0!</v>
      </c>
      <c r="H39">
        <f t="shared" si="6"/>
        <v>0</v>
      </c>
      <c r="L39">
        <f t="shared" si="7"/>
        <v>0</v>
      </c>
      <c r="M39">
        <f t="shared" si="8"/>
        <v>0</v>
      </c>
      <c r="O39">
        <f t="shared" si="9"/>
        <v>0</v>
      </c>
    </row>
    <row r="40" spans="1:15" x14ac:dyDescent="0.35">
      <c r="E40" s="2" t="e">
        <f t="shared" ref="E40" si="65">(B40)/(B40+C40+D40)</f>
        <v>#DIV/0!</v>
      </c>
      <c r="H40">
        <f t="shared" ref="H40" si="66">F40-G40</f>
        <v>0</v>
      </c>
      <c r="L40">
        <f t="shared" ref="L40" si="67">B40*10</f>
        <v>0</v>
      </c>
      <c r="M40">
        <f t="shared" si="8"/>
        <v>0</v>
      </c>
      <c r="O40">
        <f t="shared" ref="O40" si="68">SUM(I40:N40)</f>
        <v>0</v>
      </c>
    </row>
    <row r="41" spans="1:15" x14ac:dyDescent="0.35">
      <c r="E41" s="2" t="e">
        <f t="shared" ref="E41" si="69">(B41)/(B41+C41+D41)</f>
        <v>#DIV/0!</v>
      </c>
      <c r="H41">
        <f t="shared" ref="H41" si="70">F41-G41</f>
        <v>0</v>
      </c>
      <c r="L41">
        <f t="shared" ref="L41" si="71">B41*10</f>
        <v>0</v>
      </c>
      <c r="M41">
        <f t="shared" si="8"/>
        <v>0</v>
      </c>
      <c r="O41">
        <f t="shared" ref="O41" si="72">SUM(I41:N41)</f>
        <v>0</v>
      </c>
    </row>
    <row r="42" spans="1:15" x14ac:dyDescent="0.35">
      <c r="E42" s="2" t="e">
        <f t="shared" si="5"/>
        <v>#DIV/0!</v>
      </c>
      <c r="H42">
        <f t="shared" si="6"/>
        <v>0</v>
      </c>
      <c r="L42">
        <f t="shared" si="7"/>
        <v>0</v>
      </c>
      <c r="M42">
        <f t="shared" si="8"/>
        <v>0</v>
      </c>
      <c r="O42">
        <f t="shared" si="9"/>
        <v>0</v>
      </c>
    </row>
    <row r="43" spans="1:15" x14ac:dyDescent="0.35">
      <c r="E43" s="2" t="e">
        <f t="shared" si="5"/>
        <v>#DIV/0!</v>
      </c>
      <c r="H43">
        <f t="shared" si="6"/>
        <v>0</v>
      </c>
      <c r="L43">
        <f t="shared" si="7"/>
        <v>0</v>
      </c>
      <c r="M43">
        <f t="shared" si="8"/>
        <v>0</v>
      </c>
      <c r="O43">
        <f t="shared" si="9"/>
        <v>0</v>
      </c>
    </row>
    <row r="44" spans="1:15" x14ac:dyDescent="0.35">
      <c r="E44" s="2" t="e">
        <f t="shared" ref="E44" si="73">(B44)/(B44+C44+D44)</f>
        <v>#DIV/0!</v>
      </c>
      <c r="H44">
        <f t="shared" ref="H44" si="74">F44-G44</f>
        <v>0</v>
      </c>
      <c r="L44">
        <f t="shared" ref="L44" si="75">B44*10</f>
        <v>0</v>
      </c>
      <c r="M44">
        <f t="shared" si="8"/>
        <v>0</v>
      </c>
      <c r="O44">
        <f t="shared" ref="O44" si="76">SUM(I44:N44)</f>
        <v>0</v>
      </c>
    </row>
    <row r="45" spans="1:15" x14ac:dyDescent="0.35">
      <c r="E45" s="2" t="e">
        <f t="shared" si="5"/>
        <v>#DIV/0!</v>
      </c>
      <c r="H45">
        <f t="shared" si="6"/>
        <v>0</v>
      </c>
      <c r="L45">
        <f t="shared" si="7"/>
        <v>0</v>
      </c>
      <c r="M45">
        <f t="shared" si="8"/>
        <v>0</v>
      </c>
      <c r="O45">
        <f t="shared" si="9"/>
        <v>0</v>
      </c>
    </row>
    <row r="46" spans="1:15" x14ac:dyDescent="0.35">
      <c r="E46" s="2" t="e">
        <f t="shared" si="5"/>
        <v>#DIV/0!</v>
      </c>
      <c r="H46">
        <f t="shared" si="6"/>
        <v>0</v>
      </c>
      <c r="L46">
        <f t="shared" si="7"/>
        <v>0</v>
      </c>
      <c r="M46">
        <v>0</v>
      </c>
      <c r="O46">
        <f t="shared" si="9"/>
        <v>0</v>
      </c>
    </row>
    <row r="47" spans="1:15" x14ac:dyDescent="0.35">
      <c r="E47" s="2" t="e">
        <f t="shared" si="5"/>
        <v>#DIV/0!</v>
      </c>
      <c r="H47">
        <f t="shared" si="6"/>
        <v>0</v>
      </c>
      <c r="L47">
        <f t="shared" si="7"/>
        <v>0</v>
      </c>
      <c r="M47">
        <f t="shared" ref="M47:M85" si="77">D47*5</f>
        <v>0</v>
      </c>
      <c r="O47">
        <f t="shared" si="9"/>
        <v>0</v>
      </c>
    </row>
    <row r="48" spans="1:15" x14ac:dyDescent="0.35">
      <c r="E48" s="2" t="e">
        <f t="shared" si="5"/>
        <v>#DIV/0!</v>
      </c>
      <c r="H48">
        <f t="shared" si="6"/>
        <v>0</v>
      </c>
      <c r="L48">
        <f t="shared" si="7"/>
        <v>0</v>
      </c>
      <c r="M48">
        <f t="shared" si="77"/>
        <v>0</v>
      </c>
      <c r="O48">
        <f t="shared" si="9"/>
        <v>0</v>
      </c>
    </row>
    <row r="49" spans="5:15" x14ac:dyDescent="0.35">
      <c r="E49" s="2" t="e">
        <f t="shared" si="5"/>
        <v>#DIV/0!</v>
      </c>
      <c r="H49">
        <f t="shared" si="6"/>
        <v>0</v>
      </c>
      <c r="L49">
        <f t="shared" si="7"/>
        <v>0</v>
      </c>
      <c r="M49">
        <f t="shared" si="77"/>
        <v>0</v>
      </c>
      <c r="O49">
        <f t="shared" si="9"/>
        <v>0</v>
      </c>
    </row>
    <row r="50" spans="5:15" x14ac:dyDescent="0.35">
      <c r="E50" s="2" t="e">
        <f t="shared" si="5"/>
        <v>#DIV/0!</v>
      </c>
      <c r="H50">
        <f t="shared" si="6"/>
        <v>0</v>
      </c>
      <c r="L50">
        <f t="shared" si="7"/>
        <v>0</v>
      </c>
      <c r="M50">
        <f t="shared" si="77"/>
        <v>0</v>
      </c>
      <c r="O50">
        <f t="shared" si="9"/>
        <v>0</v>
      </c>
    </row>
    <row r="51" spans="5:15" x14ac:dyDescent="0.35">
      <c r="E51" s="2" t="e">
        <f t="shared" si="5"/>
        <v>#DIV/0!</v>
      </c>
      <c r="H51">
        <f t="shared" si="6"/>
        <v>0</v>
      </c>
      <c r="L51">
        <f t="shared" si="7"/>
        <v>0</v>
      </c>
      <c r="M51">
        <f t="shared" si="77"/>
        <v>0</v>
      </c>
      <c r="O51">
        <f t="shared" si="9"/>
        <v>0</v>
      </c>
    </row>
    <row r="52" spans="5:15" x14ac:dyDescent="0.35">
      <c r="E52" s="2" t="e">
        <f t="shared" si="5"/>
        <v>#DIV/0!</v>
      </c>
      <c r="H52">
        <f t="shared" si="6"/>
        <v>0</v>
      </c>
      <c r="L52">
        <f t="shared" si="7"/>
        <v>0</v>
      </c>
      <c r="M52">
        <f t="shared" si="77"/>
        <v>0</v>
      </c>
      <c r="O52">
        <f t="shared" si="9"/>
        <v>0</v>
      </c>
    </row>
    <row r="53" spans="5:15" x14ac:dyDescent="0.35">
      <c r="E53" s="2" t="e">
        <f t="shared" si="5"/>
        <v>#DIV/0!</v>
      </c>
      <c r="H53">
        <f t="shared" si="6"/>
        <v>0</v>
      </c>
      <c r="L53">
        <f t="shared" si="7"/>
        <v>0</v>
      </c>
      <c r="M53">
        <f t="shared" si="77"/>
        <v>0</v>
      </c>
      <c r="O53">
        <f t="shared" si="9"/>
        <v>0</v>
      </c>
    </row>
    <row r="54" spans="5:15" x14ac:dyDescent="0.35">
      <c r="E54" s="2" t="e">
        <f t="shared" si="5"/>
        <v>#DIV/0!</v>
      </c>
      <c r="H54">
        <f t="shared" si="6"/>
        <v>0</v>
      </c>
      <c r="L54">
        <f t="shared" si="7"/>
        <v>0</v>
      </c>
      <c r="M54">
        <f t="shared" si="77"/>
        <v>0</v>
      </c>
      <c r="O54">
        <f t="shared" si="9"/>
        <v>0</v>
      </c>
    </row>
    <row r="55" spans="5:15" x14ac:dyDescent="0.35">
      <c r="E55" s="2" t="e">
        <f t="shared" si="5"/>
        <v>#DIV/0!</v>
      </c>
      <c r="H55">
        <f t="shared" si="6"/>
        <v>0</v>
      </c>
      <c r="L55">
        <f t="shared" si="7"/>
        <v>0</v>
      </c>
      <c r="M55">
        <f t="shared" si="77"/>
        <v>0</v>
      </c>
      <c r="O55">
        <f t="shared" si="9"/>
        <v>0</v>
      </c>
    </row>
    <row r="56" spans="5:15" x14ac:dyDescent="0.35">
      <c r="E56" s="2" t="e">
        <f t="shared" ref="E56" si="78">(B56)/(B56+C56+D56)</f>
        <v>#DIV/0!</v>
      </c>
      <c r="H56">
        <f t="shared" ref="H56" si="79">F56-G56</f>
        <v>0</v>
      </c>
      <c r="L56">
        <f t="shared" ref="L56" si="80">B56*10</f>
        <v>0</v>
      </c>
      <c r="M56">
        <f t="shared" si="77"/>
        <v>0</v>
      </c>
      <c r="O56">
        <f t="shared" ref="O56" si="81">SUM(I56:N56)</f>
        <v>0</v>
      </c>
    </row>
    <row r="57" spans="5:15" x14ac:dyDescent="0.35">
      <c r="E57" s="2" t="e">
        <f t="shared" si="5"/>
        <v>#DIV/0!</v>
      </c>
      <c r="H57">
        <f t="shared" si="6"/>
        <v>0</v>
      </c>
      <c r="L57">
        <f t="shared" si="7"/>
        <v>0</v>
      </c>
      <c r="M57">
        <f t="shared" si="77"/>
        <v>0</v>
      </c>
      <c r="O57">
        <f t="shared" si="9"/>
        <v>0</v>
      </c>
    </row>
    <row r="58" spans="5:15" x14ac:dyDescent="0.35">
      <c r="E58" s="2" t="e">
        <f t="shared" si="5"/>
        <v>#DIV/0!</v>
      </c>
      <c r="H58">
        <f t="shared" si="6"/>
        <v>0</v>
      </c>
      <c r="L58">
        <f t="shared" si="7"/>
        <v>0</v>
      </c>
      <c r="M58">
        <f t="shared" si="77"/>
        <v>0</v>
      </c>
      <c r="O58">
        <f t="shared" si="9"/>
        <v>0</v>
      </c>
    </row>
    <row r="59" spans="5:15" x14ac:dyDescent="0.35">
      <c r="E59" s="2" t="e">
        <f t="shared" si="5"/>
        <v>#DIV/0!</v>
      </c>
      <c r="H59">
        <f t="shared" si="6"/>
        <v>0</v>
      </c>
      <c r="L59">
        <f t="shared" si="7"/>
        <v>0</v>
      </c>
      <c r="M59">
        <f t="shared" si="77"/>
        <v>0</v>
      </c>
      <c r="O59">
        <f t="shared" si="9"/>
        <v>0</v>
      </c>
    </row>
    <row r="60" spans="5:15" x14ac:dyDescent="0.35">
      <c r="E60" s="2" t="e">
        <f t="shared" si="5"/>
        <v>#DIV/0!</v>
      </c>
      <c r="H60">
        <f t="shared" si="6"/>
        <v>0</v>
      </c>
      <c r="L60">
        <f t="shared" si="7"/>
        <v>0</v>
      </c>
      <c r="M60">
        <f t="shared" si="77"/>
        <v>0</v>
      </c>
      <c r="O60">
        <f t="shared" si="9"/>
        <v>0</v>
      </c>
    </row>
    <row r="61" spans="5:15" x14ac:dyDescent="0.35">
      <c r="E61" s="2" t="e">
        <f t="shared" si="5"/>
        <v>#DIV/0!</v>
      </c>
      <c r="H61">
        <f t="shared" si="6"/>
        <v>0</v>
      </c>
      <c r="L61">
        <f t="shared" si="7"/>
        <v>0</v>
      </c>
      <c r="M61">
        <f t="shared" si="77"/>
        <v>0</v>
      </c>
      <c r="O61">
        <f t="shared" si="9"/>
        <v>0</v>
      </c>
    </row>
    <row r="62" spans="5:15" x14ac:dyDescent="0.35">
      <c r="E62" s="2" t="e">
        <f t="shared" si="5"/>
        <v>#DIV/0!</v>
      </c>
      <c r="H62">
        <f t="shared" si="6"/>
        <v>0</v>
      </c>
      <c r="L62">
        <f t="shared" si="7"/>
        <v>0</v>
      </c>
      <c r="M62">
        <f t="shared" si="77"/>
        <v>0</v>
      </c>
      <c r="O62">
        <f t="shared" si="9"/>
        <v>0</v>
      </c>
    </row>
    <row r="63" spans="5:15" x14ac:dyDescent="0.35">
      <c r="E63" s="2" t="e">
        <f t="shared" ref="E63" si="82">(B63)/(B63+C63+D63)</f>
        <v>#DIV/0!</v>
      </c>
      <c r="H63">
        <f t="shared" ref="H63" si="83">F63-G63</f>
        <v>0</v>
      </c>
      <c r="L63">
        <f t="shared" ref="L63" si="84">B63*10</f>
        <v>0</v>
      </c>
      <c r="M63">
        <f t="shared" ref="M63" si="85">D63*5</f>
        <v>0</v>
      </c>
      <c r="O63">
        <f t="shared" ref="O63" si="86">SUM(I63:N63)</f>
        <v>0</v>
      </c>
    </row>
    <row r="64" spans="5:15" x14ac:dyDescent="0.35">
      <c r="E64" s="2" t="e">
        <f t="shared" si="5"/>
        <v>#DIV/0!</v>
      </c>
      <c r="H64">
        <f t="shared" si="6"/>
        <v>0</v>
      </c>
      <c r="L64">
        <f t="shared" si="7"/>
        <v>0</v>
      </c>
      <c r="M64">
        <f t="shared" si="77"/>
        <v>0</v>
      </c>
      <c r="O64">
        <f t="shared" si="9"/>
        <v>0</v>
      </c>
    </row>
    <row r="65" spans="1:16" x14ac:dyDescent="0.35">
      <c r="E65" s="2" t="e">
        <f t="shared" si="5"/>
        <v>#DIV/0!</v>
      </c>
      <c r="H65">
        <f t="shared" si="6"/>
        <v>0</v>
      </c>
      <c r="L65">
        <f t="shared" si="7"/>
        <v>0</v>
      </c>
      <c r="M65">
        <f t="shared" si="77"/>
        <v>0</v>
      </c>
      <c r="O65">
        <f t="shared" si="9"/>
        <v>0</v>
      </c>
    </row>
    <row r="66" spans="1:16" x14ac:dyDescent="0.35">
      <c r="E66" s="2" t="e">
        <f t="shared" si="5"/>
        <v>#DIV/0!</v>
      </c>
      <c r="H66">
        <f t="shared" si="6"/>
        <v>0</v>
      </c>
      <c r="L66">
        <f t="shared" si="7"/>
        <v>0</v>
      </c>
      <c r="M66">
        <f t="shared" si="77"/>
        <v>0</v>
      </c>
      <c r="O66">
        <f t="shared" si="9"/>
        <v>0</v>
      </c>
    </row>
    <row r="67" spans="1:16" x14ac:dyDescent="0.35">
      <c r="A67" s="6"/>
      <c r="B67" s="4"/>
      <c r="C67" s="4"/>
      <c r="D67" s="4"/>
      <c r="E67" s="5" t="e">
        <f t="shared" si="5"/>
        <v>#DIV/0!</v>
      </c>
      <c r="F67" s="4"/>
      <c r="G67" s="4"/>
      <c r="H67" s="4">
        <f t="shared" si="6"/>
        <v>0</v>
      </c>
      <c r="I67" s="4"/>
      <c r="J67" s="4"/>
      <c r="K67" s="4"/>
      <c r="L67" s="4">
        <f t="shared" si="7"/>
        <v>0</v>
      </c>
      <c r="M67" s="4">
        <f t="shared" si="77"/>
        <v>0</v>
      </c>
      <c r="N67" s="4"/>
      <c r="O67" s="4">
        <f t="shared" si="9"/>
        <v>0</v>
      </c>
      <c r="P67" s="4"/>
    </row>
    <row r="68" spans="1:16" x14ac:dyDescent="0.35">
      <c r="E68" s="2" t="e">
        <f t="shared" si="5"/>
        <v>#DIV/0!</v>
      </c>
      <c r="H68">
        <f t="shared" si="6"/>
        <v>0</v>
      </c>
      <c r="L68">
        <f t="shared" si="7"/>
        <v>0</v>
      </c>
      <c r="M68">
        <f t="shared" si="77"/>
        <v>0</v>
      </c>
      <c r="O68">
        <f t="shared" si="9"/>
        <v>0</v>
      </c>
      <c r="P68" s="4"/>
    </row>
    <row r="69" spans="1:16" x14ac:dyDescent="0.35">
      <c r="E69" s="2" t="e">
        <f t="shared" si="5"/>
        <v>#DIV/0!</v>
      </c>
      <c r="H69">
        <f t="shared" si="6"/>
        <v>0</v>
      </c>
      <c r="L69">
        <f t="shared" si="7"/>
        <v>0</v>
      </c>
      <c r="M69">
        <f t="shared" si="77"/>
        <v>0</v>
      </c>
      <c r="O69">
        <f t="shared" si="9"/>
        <v>0</v>
      </c>
    </row>
    <row r="70" spans="1:16" x14ac:dyDescent="0.35">
      <c r="E70" s="2" t="e">
        <f t="shared" si="5"/>
        <v>#DIV/0!</v>
      </c>
      <c r="H70">
        <f t="shared" si="6"/>
        <v>0</v>
      </c>
      <c r="L70">
        <f t="shared" si="7"/>
        <v>0</v>
      </c>
      <c r="M70">
        <f t="shared" si="77"/>
        <v>0</v>
      </c>
      <c r="O70">
        <f t="shared" si="9"/>
        <v>0</v>
      </c>
    </row>
    <row r="71" spans="1:16" x14ac:dyDescent="0.35">
      <c r="A71" s="6"/>
      <c r="B71" s="4"/>
      <c r="C71" s="4"/>
      <c r="D71" s="4"/>
      <c r="E71" s="5" t="e">
        <f t="shared" si="5"/>
        <v>#DIV/0!</v>
      </c>
      <c r="F71" s="4"/>
      <c r="G71" s="4"/>
      <c r="H71" s="4">
        <f t="shared" si="6"/>
        <v>0</v>
      </c>
      <c r="I71" s="4"/>
      <c r="J71" s="4"/>
      <c r="K71" s="4"/>
      <c r="L71" s="4">
        <f t="shared" si="7"/>
        <v>0</v>
      </c>
      <c r="M71" s="4">
        <f t="shared" si="77"/>
        <v>0</v>
      </c>
      <c r="N71" s="4"/>
      <c r="O71" s="4">
        <f t="shared" si="9"/>
        <v>0</v>
      </c>
      <c r="P71" s="4"/>
    </row>
    <row r="72" spans="1:16" x14ac:dyDescent="0.35">
      <c r="A72" s="6"/>
      <c r="B72" s="4"/>
      <c r="C72" s="4"/>
      <c r="D72" s="4"/>
      <c r="E72" s="5" t="e">
        <f t="shared" si="5"/>
        <v>#DIV/0!</v>
      </c>
      <c r="F72" s="4"/>
      <c r="G72" s="4"/>
      <c r="H72" s="4">
        <f t="shared" si="6"/>
        <v>0</v>
      </c>
      <c r="I72" s="4"/>
      <c r="J72" s="4"/>
      <c r="K72" s="4"/>
      <c r="L72" s="4">
        <f t="shared" si="7"/>
        <v>0</v>
      </c>
      <c r="M72" s="4">
        <f t="shared" si="77"/>
        <v>0</v>
      </c>
      <c r="N72" s="4"/>
      <c r="O72" s="4">
        <f t="shared" si="9"/>
        <v>0</v>
      </c>
      <c r="P72" s="4"/>
    </row>
    <row r="73" spans="1:16" x14ac:dyDescent="0.35">
      <c r="A73" s="6"/>
      <c r="B73" s="4"/>
      <c r="C73" s="4"/>
      <c r="D73" s="4"/>
      <c r="E73" s="5" t="e">
        <f t="shared" si="5"/>
        <v>#DIV/0!</v>
      </c>
      <c r="F73" s="4"/>
      <c r="G73" s="4"/>
      <c r="H73" s="4">
        <f t="shared" si="6"/>
        <v>0</v>
      </c>
      <c r="I73" s="4"/>
      <c r="J73" s="4"/>
      <c r="K73" s="4"/>
      <c r="L73" s="4">
        <f t="shared" si="7"/>
        <v>0</v>
      </c>
      <c r="M73" s="4">
        <f t="shared" si="77"/>
        <v>0</v>
      </c>
      <c r="N73" s="4"/>
      <c r="O73" s="4">
        <f t="shared" si="9"/>
        <v>0</v>
      </c>
      <c r="P73" s="4"/>
    </row>
    <row r="74" spans="1:16" x14ac:dyDescent="0.35">
      <c r="A74" s="6"/>
      <c r="B74" s="4"/>
      <c r="C74" s="4"/>
      <c r="D74" s="4"/>
      <c r="E74" s="5" t="e">
        <f t="shared" si="5"/>
        <v>#DIV/0!</v>
      </c>
      <c r="F74" s="4"/>
      <c r="G74" s="4"/>
      <c r="H74" s="4">
        <f t="shared" si="6"/>
        <v>0</v>
      </c>
      <c r="I74" s="4"/>
      <c r="J74" s="4"/>
      <c r="K74" s="4"/>
      <c r="L74" s="4">
        <f t="shared" si="7"/>
        <v>0</v>
      </c>
      <c r="M74" s="4">
        <f t="shared" si="77"/>
        <v>0</v>
      </c>
      <c r="N74" s="4"/>
      <c r="O74" s="4">
        <f t="shared" si="9"/>
        <v>0</v>
      </c>
      <c r="P74" s="4"/>
    </row>
    <row r="75" spans="1:16" x14ac:dyDescent="0.35">
      <c r="A75" s="6"/>
      <c r="B75" s="4"/>
      <c r="C75" s="4"/>
      <c r="D75" s="4"/>
      <c r="E75" s="5" t="e">
        <f t="shared" si="5"/>
        <v>#DIV/0!</v>
      </c>
      <c r="F75" s="4"/>
      <c r="G75" s="4"/>
      <c r="H75" s="4">
        <f t="shared" si="6"/>
        <v>0</v>
      </c>
      <c r="I75" s="4"/>
      <c r="J75" s="4"/>
      <c r="K75" s="4"/>
      <c r="L75" s="4">
        <f t="shared" si="7"/>
        <v>0</v>
      </c>
      <c r="M75" s="4">
        <f t="shared" si="77"/>
        <v>0</v>
      </c>
      <c r="N75" s="4"/>
      <c r="O75" s="4">
        <f t="shared" si="9"/>
        <v>0</v>
      </c>
      <c r="P75" s="4"/>
    </row>
    <row r="76" spans="1:16" x14ac:dyDescent="0.35">
      <c r="A76" s="6"/>
      <c r="B76" s="4"/>
      <c r="C76" s="4"/>
      <c r="D76" s="4"/>
      <c r="E76" s="5" t="e">
        <f t="shared" ref="E76:E105" si="87">(B76)/(B76+C76+D76)</f>
        <v>#DIV/0!</v>
      </c>
      <c r="F76" s="4"/>
      <c r="G76" s="4"/>
      <c r="H76" s="4">
        <f t="shared" ref="H76:H105" si="88">F76-G76</f>
        <v>0</v>
      </c>
      <c r="I76" s="4"/>
      <c r="J76" s="4"/>
      <c r="K76" s="4"/>
      <c r="L76" s="4">
        <f t="shared" si="7"/>
        <v>0</v>
      </c>
      <c r="M76" s="4">
        <f t="shared" si="77"/>
        <v>0</v>
      </c>
      <c r="N76" s="4"/>
      <c r="O76" s="4">
        <f t="shared" ref="O76:O105" si="89">SUM(I76:N76)</f>
        <v>0</v>
      </c>
    </row>
    <row r="77" spans="1:16" x14ac:dyDescent="0.35">
      <c r="E77" s="2" t="e">
        <f t="shared" si="87"/>
        <v>#DIV/0!</v>
      </c>
      <c r="H77">
        <f t="shared" si="88"/>
        <v>0</v>
      </c>
      <c r="L77">
        <f t="shared" si="7"/>
        <v>0</v>
      </c>
      <c r="M77">
        <f t="shared" si="77"/>
        <v>0</v>
      </c>
      <c r="O77">
        <f t="shared" si="89"/>
        <v>0</v>
      </c>
    </row>
    <row r="78" spans="1:16" x14ac:dyDescent="0.35">
      <c r="E78" s="2" t="e">
        <f t="shared" si="87"/>
        <v>#DIV/0!</v>
      </c>
      <c r="H78">
        <f t="shared" si="88"/>
        <v>0</v>
      </c>
      <c r="L78">
        <f t="shared" si="7"/>
        <v>0</v>
      </c>
      <c r="M78">
        <f t="shared" si="77"/>
        <v>0</v>
      </c>
      <c r="O78">
        <f t="shared" si="89"/>
        <v>0</v>
      </c>
    </row>
    <row r="79" spans="1:16" x14ac:dyDescent="0.35">
      <c r="E79" s="2" t="e">
        <f t="shared" si="87"/>
        <v>#DIV/0!</v>
      </c>
      <c r="H79">
        <f t="shared" si="88"/>
        <v>0</v>
      </c>
      <c r="L79">
        <f t="shared" si="7"/>
        <v>0</v>
      </c>
      <c r="M79">
        <f t="shared" si="77"/>
        <v>0</v>
      </c>
      <c r="O79">
        <f t="shared" si="89"/>
        <v>0</v>
      </c>
    </row>
    <row r="80" spans="1:16" x14ac:dyDescent="0.35">
      <c r="E80" s="2" t="e">
        <f t="shared" si="87"/>
        <v>#DIV/0!</v>
      </c>
      <c r="H80">
        <f t="shared" si="88"/>
        <v>0</v>
      </c>
      <c r="L80">
        <f t="shared" si="7"/>
        <v>0</v>
      </c>
      <c r="M80">
        <f t="shared" si="77"/>
        <v>0</v>
      </c>
      <c r="O80">
        <f t="shared" si="89"/>
        <v>0</v>
      </c>
    </row>
    <row r="81" spans="5:15" x14ac:dyDescent="0.35">
      <c r="E81" s="2" t="e">
        <f t="shared" si="87"/>
        <v>#DIV/0!</v>
      </c>
      <c r="H81">
        <f t="shared" si="88"/>
        <v>0</v>
      </c>
      <c r="L81">
        <f t="shared" si="7"/>
        <v>0</v>
      </c>
      <c r="M81">
        <f t="shared" si="77"/>
        <v>0</v>
      </c>
      <c r="O81">
        <f t="shared" si="89"/>
        <v>0</v>
      </c>
    </row>
    <row r="82" spans="5:15" x14ac:dyDescent="0.35">
      <c r="E82" s="2" t="e">
        <f t="shared" si="87"/>
        <v>#DIV/0!</v>
      </c>
      <c r="H82">
        <f t="shared" si="88"/>
        <v>0</v>
      </c>
      <c r="L82">
        <f t="shared" si="7"/>
        <v>0</v>
      </c>
      <c r="M82">
        <f t="shared" si="77"/>
        <v>0</v>
      </c>
      <c r="O82">
        <f t="shared" si="89"/>
        <v>0</v>
      </c>
    </row>
    <row r="83" spans="5:15" x14ac:dyDescent="0.35">
      <c r="E83" s="2" t="e">
        <f t="shared" si="87"/>
        <v>#DIV/0!</v>
      </c>
      <c r="H83">
        <f t="shared" si="88"/>
        <v>0</v>
      </c>
      <c r="M83">
        <f t="shared" si="77"/>
        <v>0</v>
      </c>
      <c r="O83">
        <f t="shared" si="89"/>
        <v>0</v>
      </c>
    </row>
    <row r="84" spans="5:15" x14ac:dyDescent="0.35">
      <c r="E84" s="2" t="e">
        <f t="shared" si="87"/>
        <v>#DIV/0!</v>
      </c>
      <c r="H84">
        <f t="shared" si="88"/>
        <v>0</v>
      </c>
      <c r="M84">
        <f t="shared" si="77"/>
        <v>0</v>
      </c>
      <c r="O84">
        <f t="shared" si="89"/>
        <v>0</v>
      </c>
    </row>
    <row r="85" spans="5:15" x14ac:dyDescent="0.35">
      <c r="E85" s="2" t="e">
        <f t="shared" si="87"/>
        <v>#DIV/0!</v>
      </c>
      <c r="H85">
        <f t="shared" si="88"/>
        <v>0</v>
      </c>
      <c r="M85">
        <f t="shared" si="77"/>
        <v>0</v>
      </c>
      <c r="O85">
        <f t="shared" si="89"/>
        <v>0</v>
      </c>
    </row>
    <row r="86" spans="5:15" x14ac:dyDescent="0.35">
      <c r="E86" s="2" t="e">
        <f t="shared" si="87"/>
        <v>#DIV/0!</v>
      </c>
      <c r="H86">
        <f t="shared" si="88"/>
        <v>0</v>
      </c>
      <c r="M86">
        <f t="shared" ref="M86:M105" si="90">D86*5</f>
        <v>0</v>
      </c>
      <c r="O86">
        <f t="shared" si="89"/>
        <v>0</v>
      </c>
    </row>
    <row r="87" spans="5:15" x14ac:dyDescent="0.35">
      <c r="E87" s="2" t="e">
        <f t="shared" si="87"/>
        <v>#DIV/0!</v>
      </c>
      <c r="H87">
        <f t="shared" si="88"/>
        <v>0</v>
      </c>
      <c r="M87">
        <f t="shared" si="90"/>
        <v>0</v>
      </c>
      <c r="O87">
        <f t="shared" si="89"/>
        <v>0</v>
      </c>
    </row>
    <row r="88" spans="5:15" x14ac:dyDescent="0.35">
      <c r="E88" s="2" t="e">
        <f t="shared" si="87"/>
        <v>#DIV/0!</v>
      </c>
      <c r="H88">
        <f t="shared" si="88"/>
        <v>0</v>
      </c>
      <c r="M88">
        <f t="shared" si="90"/>
        <v>0</v>
      </c>
      <c r="O88">
        <f t="shared" si="89"/>
        <v>0</v>
      </c>
    </row>
    <row r="89" spans="5:15" x14ac:dyDescent="0.35">
      <c r="E89" s="2" t="e">
        <f t="shared" si="87"/>
        <v>#DIV/0!</v>
      </c>
      <c r="H89">
        <f t="shared" si="88"/>
        <v>0</v>
      </c>
      <c r="M89">
        <f t="shared" si="90"/>
        <v>0</v>
      </c>
      <c r="O89">
        <f t="shared" si="89"/>
        <v>0</v>
      </c>
    </row>
    <row r="90" spans="5:15" x14ac:dyDescent="0.35">
      <c r="E90" s="2" t="e">
        <f t="shared" si="87"/>
        <v>#DIV/0!</v>
      </c>
      <c r="H90">
        <f t="shared" si="88"/>
        <v>0</v>
      </c>
      <c r="M90">
        <f t="shared" si="90"/>
        <v>0</v>
      </c>
      <c r="O90">
        <f t="shared" si="89"/>
        <v>0</v>
      </c>
    </row>
    <row r="91" spans="5:15" x14ac:dyDescent="0.35">
      <c r="E91" s="2" t="e">
        <f t="shared" si="87"/>
        <v>#DIV/0!</v>
      </c>
      <c r="H91">
        <f t="shared" si="88"/>
        <v>0</v>
      </c>
      <c r="M91">
        <f t="shared" si="90"/>
        <v>0</v>
      </c>
      <c r="O91">
        <f t="shared" si="89"/>
        <v>0</v>
      </c>
    </row>
    <row r="92" spans="5:15" x14ac:dyDescent="0.35">
      <c r="E92" s="2" t="e">
        <f t="shared" si="87"/>
        <v>#DIV/0!</v>
      </c>
      <c r="H92">
        <f t="shared" si="88"/>
        <v>0</v>
      </c>
      <c r="M92">
        <f t="shared" si="90"/>
        <v>0</v>
      </c>
      <c r="O92">
        <f t="shared" si="89"/>
        <v>0</v>
      </c>
    </row>
    <row r="93" spans="5:15" x14ac:dyDescent="0.35">
      <c r="E93" s="2" t="e">
        <f t="shared" si="87"/>
        <v>#DIV/0!</v>
      </c>
      <c r="H93">
        <f t="shared" si="88"/>
        <v>0</v>
      </c>
      <c r="M93">
        <f t="shared" si="90"/>
        <v>0</v>
      </c>
      <c r="O93">
        <f t="shared" si="89"/>
        <v>0</v>
      </c>
    </row>
    <row r="94" spans="5:15" x14ac:dyDescent="0.35">
      <c r="E94" s="2" t="e">
        <f t="shared" si="87"/>
        <v>#DIV/0!</v>
      </c>
      <c r="H94">
        <f t="shared" si="88"/>
        <v>0</v>
      </c>
      <c r="M94">
        <f t="shared" si="90"/>
        <v>0</v>
      </c>
      <c r="O94">
        <f t="shared" si="89"/>
        <v>0</v>
      </c>
    </row>
    <row r="95" spans="5:15" x14ac:dyDescent="0.35">
      <c r="E95" s="2" t="e">
        <f t="shared" si="87"/>
        <v>#DIV/0!</v>
      </c>
      <c r="H95">
        <f t="shared" si="88"/>
        <v>0</v>
      </c>
      <c r="M95">
        <f t="shared" si="90"/>
        <v>0</v>
      </c>
      <c r="O95">
        <f t="shared" si="89"/>
        <v>0</v>
      </c>
    </row>
    <row r="96" spans="5:15" x14ac:dyDescent="0.35">
      <c r="E96" s="2" t="e">
        <f t="shared" si="87"/>
        <v>#DIV/0!</v>
      </c>
      <c r="H96">
        <f t="shared" si="88"/>
        <v>0</v>
      </c>
      <c r="M96">
        <f t="shared" si="90"/>
        <v>0</v>
      </c>
      <c r="O96">
        <f t="shared" si="89"/>
        <v>0</v>
      </c>
    </row>
    <row r="97" spans="5:15" x14ac:dyDescent="0.35">
      <c r="E97" s="2" t="e">
        <f t="shared" si="87"/>
        <v>#DIV/0!</v>
      </c>
      <c r="H97">
        <f t="shared" si="88"/>
        <v>0</v>
      </c>
      <c r="M97">
        <f t="shared" si="90"/>
        <v>0</v>
      </c>
      <c r="O97">
        <f t="shared" si="89"/>
        <v>0</v>
      </c>
    </row>
    <row r="98" spans="5:15" x14ac:dyDescent="0.35">
      <c r="E98" s="2" t="e">
        <f t="shared" si="87"/>
        <v>#DIV/0!</v>
      </c>
      <c r="H98">
        <f t="shared" si="88"/>
        <v>0</v>
      </c>
      <c r="M98">
        <f t="shared" si="90"/>
        <v>0</v>
      </c>
      <c r="O98">
        <f t="shared" si="89"/>
        <v>0</v>
      </c>
    </row>
    <row r="99" spans="5:15" x14ac:dyDescent="0.35">
      <c r="E99" s="2" t="e">
        <f t="shared" si="87"/>
        <v>#DIV/0!</v>
      </c>
      <c r="H99">
        <f t="shared" si="88"/>
        <v>0</v>
      </c>
      <c r="M99">
        <f t="shared" si="90"/>
        <v>0</v>
      </c>
      <c r="O99">
        <f t="shared" si="89"/>
        <v>0</v>
      </c>
    </row>
    <row r="100" spans="5:15" x14ac:dyDescent="0.35">
      <c r="E100" s="2" t="e">
        <f t="shared" si="87"/>
        <v>#DIV/0!</v>
      </c>
      <c r="H100">
        <f t="shared" si="88"/>
        <v>0</v>
      </c>
      <c r="M100">
        <f t="shared" si="90"/>
        <v>0</v>
      </c>
      <c r="O100">
        <f t="shared" si="89"/>
        <v>0</v>
      </c>
    </row>
    <row r="101" spans="5:15" x14ac:dyDescent="0.35">
      <c r="E101" s="2" t="e">
        <f t="shared" si="87"/>
        <v>#DIV/0!</v>
      </c>
      <c r="H101">
        <f t="shared" si="88"/>
        <v>0</v>
      </c>
      <c r="M101">
        <f t="shared" si="90"/>
        <v>0</v>
      </c>
      <c r="O101">
        <f t="shared" si="89"/>
        <v>0</v>
      </c>
    </row>
    <row r="102" spans="5:15" x14ac:dyDescent="0.35">
      <c r="E102" t="e">
        <f t="shared" si="87"/>
        <v>#DIV/0!</v>
      </c>
      <c r="H102">
        <f t="shared" si="88"/>
        <v>0</v>
      </c>
      <c r="M102">
        <f t="shared" si="90"/>
        <v>0</v>
      </c>
      <c r="O102">
        <f t="shared" si="89"/>
        <v>0</v>
      </c>
    </row>
    <row r="103" spans="5:15" x14ac:dyDescent="0.35">
      <c r="E103" t="e">
        <f t="shared" si="87"/>
        <v>#DIV/0!</v>
      </c>
      <c r="H103">
        <f t="shared" si="88"/>
        <v>0</v>
      </c>
      <c r="M103">
        <f t="shared" si="90"/>
        <v>0</v>
      </c>
      <c r="O103">
        <f t="shared" si="89"/>
        <v>0</v>
      </c>
    </row>
    <row r="104" spans="5:15" x14ac:dyDescent="0.35">
      <c r="E104" t="e">
        <f t="shared" si="87"/>
        <v>#DIV/0!</v>
      </c>
      <c r="H104">
        <f t="shared" si="88"/>
        <v>0</v>
      </c>
      <c r="M104">
        <f t="shared" si="90"/>
        <v>0</v>
      </c>
      <c r="O104">
        <f t="shared" si="89"/>
        <v>0</v>
      </c>
    </row>
    <row r="105" spans="5:15" x14ac:dyDescent="0.35">
      <c r="E105" t="e">
        <f t="shared" si="87"/>
        <v>#DIV/0!</v>
      </c>
      <c r="H105">
        <f t="shared" si="88"/>
        <v>0</v>
      </c>
      <c r="M105">
        <f t="shared" si="90"/>
        <v>0</v>
      </c>
      <c r="O105">
        <f t="shared" si="89"/>
        <v>0</v>
      </c>
    </row>
  </sheetData>
  <sortState xmlns:xlrd2="http://schemas.microsoft.com/office/spreadsheetml/2017/richdata2" ref="A4:O100">
    <sortCondition ref="A55:A100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1"/>
  <sheetViews>
    <sheetView topLeftCell="A16" zoomScaleNormal="100" workbookViewId="0">
      <selection activeCell="H32" sqref="H32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19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169</v>
      </c>
      <c r="B3">
        <f>1+1+1+1+1</f>
        <v>5</v>
      </c>
      <c r="C3">
        <f>1+1+1</f>
        <v>3</v>
      </c>
      <c r="E3" s="2">
        <f t="shared" ref="E3" si="0">(B3)/(B3+C3+D3)</f>
        <v>0.625</v>
      </c>
      <c r="F3">
        <f>3+13+7+9+10+14+9+12</f>
        <v>77</v>
      </c>
      <c r="G3">
        <f>10+0+8+0+2+3+5+14</f>
        <v>42</v>
      </c>
      <c r="H3">
        <f t="shared" ref="H3" si="1">F3-G3</f>
        <v>35</v>
      </c>
      <c r="I3">
        <f>60</f>
        <v>60</v>
      </c>
      <c r="K3">
        <f>20</f>
        <v>20</v>
      </c>
      <c r="L3">
        <f t="shared" ref="L3" si="2">B3*10</f>
        <v>50</v>
      </c>
      <c r="M3">
        <f t="shared" ref="M3" si="3">D3*5</f>
        <v>0</v>
      </c>
      <c r="N3">
        <f>10+10+10</f>
        <v>30</v>
      </c>
      <c r="O3">
        <f t="shared" ref="O3" si="4">SUM(I3:N3)</f>
        <v>160</v>
      </c>
    </row>
    <row r="4" spans="1:27" x14ac:dyDescent="0.35">
      <c r="A4" s="3" t="s">
        <v>121</v>
      </c>
      <c r="B4">
        <f>1+1+1</f>
        <v>3</v>
      </c>
      <c r="C4">
        <f>1+1+1+1</f>
        <v>4</v>
      </c>
      <c r="D4">
        <f>1</f>
        <v>1</v>
      </c>
      <c r="E4" s="2">
        <f t="shared" ref="E4:E5" si="5">(B4)/(B4+C4+D4)</f>
        <v>0.375</v>
      </c>
      <c r="F4">
        <f>3+3+5+4+3+7+5+6</f>
        <v>36</v>
      </c>
      <c r="G4">
        <f>6+3+10+10+18+5+4+4</f>
        <v>60</v>
      </c>
      <c r="H4">
        <f t="shared" ref="H4:H5" si="6">F4-G4</f>
        <v>-24</v>
      </c>
      <c r="I4">
        <f>60</f>
        <v>60</v>
      </c>
      <c r="K4">
        <f>20</f>
        <v>20</v>
      </c>
      <c r="L4">
        <f t="shared" ref="L4:L5" si="7">B4*10</f>
        <v>30</v>
      </c>
      <c r="M4">
        <f t="shared" ref="M4:M5" si="8">D4*5</f>
        <v>5</v>
      </c>
      <c r="N4">
        <f>10+10</f>
        <v>20</v>
      </c>
      <c r="O4">
        <f t="shared" ref="O4:O5" si="9">SUM(I4:N4)</f>
        <v>135</v>
      </c>
    </row>
    <row r="5" spans="1:27" x14ac:dyDescent="0.35">
      <c r="A5" s="3" t="s">
        <v>70</v>
      </c>
      <c r="B5">
        <f>1+1+1+1+1+1</f>
        <v>6</v>
      </c>
      <c r="C5">
        <f>1+1</f>
        <v>2</v>
      </c>
      <c r="E5" s="2">
        <f t="shared" si="5"/>
        <v>0.75</v>
      </c>
      <c r="F5">
        <f>15+17+7+9+2+5+15+15</f>
        <v>85</v>
      </c>
      <c r="G5">
        <f>0+1+6+8+4+19+0+0</f>
        <v>38</v>
      </c>
      <c r="H5">
        <f t="shared" si="6"/>
        <v>47</v>
      </c>
      <c r="I5">
        <f>60+60</f>
        <v>120</v>
      </c>
      <c r="L5">
        <f t="shared" si="7"/>
        <v>60</v>
      </c>
      <c r="M5">
        <f t="shared" si="8"/>
        <v>0</v>
      </c>
      <c r="N5">
        <f>10+10</f>
        <v>20</v>
      </c>
      <c r="O5">
        <f t="shared" si="9"/>
        <v>200</v>
      </c>
    </row>
    <row r="6" spans="1:27" x14ac:dyDescent="0.35">
      <c r="A6" s="3" t="s">
        <v>119</v>
      </c>
      <c r="B6">
        <f>1+1+1+1+1+1+1+1+1+1</f>
        <v>10</v>
      </c>
      <c r="C6">
        <f>1+1+1+1+1+1</f>
        <v>6</v>
      </c>
      <c r="E6" s="2">
        <f t="shared" ref="E6" si="10">(B6)/(B6+C6+D6)</f>
        <v>0.625</v>
      </c>
      <c r="F6">
        <f>6+6+11+4+16+9+3+2+7+12+4+15+19+10+5+1</f>
        <v>130</v>
      </c>
      <c r="G6">
        <f>7+4+4+5+3+7+6+8+2+0+5+6+9+0+16+0</f>
        <v>82</v>
      </c>
      <c r="H6">
        <f>F6-G6</f>
        <v>48</v>
      </c>
      <c r="J6">
        <f>40+40+40</f>
        <v>120</v>
      </c>
      <c r="L6">
        <f t="shared" ref="L6" si="11">B6*10</f>
        <v>100</v>
      </c>
      <c r="M6">
        <f t="shared" ref="M6" si="12">D6*5</f>
        <v>0</v>
      </c>
      <c r="N6">
        <f>10+10+10+10+10</f>
        <v>50</v>
      </c>
      <c r="O6">
        <f t="shared" ref="O6" si="13">SUM(I6:N6)</f>
        <v>270</v>
      </c>
    </row>
    <row r="7" spans="1:27" x14ac:dyDescent="0.35">
      <c r="A7" s="3" t="s">
        <v>76</v>
      </c>
      <c r="B7">
        <f>1</f>
        <v>1</v>
      </c>
      <c r="C7">
        <f>1+1+1</f>
        <v>3</v>
      </c>
      <c r="D7">
        <f>1</f>
        <v>1</v>
      </c>
      <c r="E7" s="2">
        <f t="shared" ref="E7:E8" si="14">(B7)/(B7+C7+D7)</f>
        <v>0.2</v>
      </c>
      <c r="F7">
        <f>4+11+6+10+9</f>
        <v>40</v>
      </c>
      <c r="G7">
        <f>5+10+9+10+10</f>
        <v>44</v>
      </c>
      <c r="H7">
        <f t="shared" ref="H7:H8" si="15">F7-G7</f>
        <v>-4</v>
      </c>
      <c r="K7">
        <f>20</f>
        <v>20</v>
      </c>
      <c r="L7">
        <f t="shared" ref="L7:L8" si="16">B7*10</f>
        <v>10</v>
      </c>
      <c r="M7">
        <f t="shared" ref="M7:M8" si="17">D7*5</f>
        <v>5</v>
      </c>
      <c r="N7">
        <f>10+10</f>
        <v>20</v>
      </c>
      <c r="O7">
        <f t="shared" ref="O7:O8" si="18">SUM(I7:N7)</f>
        <v>55</v>
      </c>
    </row>
    <row r="8" spans="1:27" x14ac:dyDescent="0.35">
      <c r="A8" s="3" t="s">
        <v>98</v>
      </c>
      <c r="B8">
        <f>1+1+1</f>
        <v>3</v>
      </c>
      <c r="C8">
        <f>1+1+1+1+1+1+1+1</f>
        <v>8</v>
      </c>
      <c r="E8" s="2">
        <f t="shared" si="14"/>
        <v>0.27272727272727271</v>
      </c>
      <c r="F8">
        <f>2+3+1+6+4+11+4+11+6+7+6</f>
        <v>61</v>
      </c>
      <c r="G8">
        <f>7+9+10+12+13+6+6+6+18+6+11</f>
        <v>104</v>
      </c>
      <c r="H8">
        <f t="shared" si="15"/>
        <v>-43</v>
      </c>
      <c r="J8">
        <f>40+40</f>
        <v>80</v>
      </c>
      <c r="L8">
        <f t="shared" si="16"/>
        <v>30</v>
      </c>
      <c r="M8">
        <f t="shared" si="17"/>
        <v>0</v>
      </c>
      <c r="N8">
        <f>10+10+10</f>
        <v>30</v>
      </c>
      <c r="O8">
        <f t="shared" si="18"/>
        <v>140</v>
      </c>
    </row>
    <row r="9" spans="1:27" x14ac:dyDescent="0.35">
      <c r="A9" s="3" t="s">
        <v>102</v>
      </c>
      <c r="B9">
        <f>1+1+1+1+1+1</f>
        <v>6</v>
      </c>
      <c r="C9">
        <f>1+1+1+1+1+1+1+1+1+1+1+1+1</f>
        <v>13</v>
      </c>
      <c r="E9" s="2">
        <f t="shared" ref="E9:E11" si="19">(B9)/(B9+C9+D9)</f>
        <v>0.31578947368421051</v>
      </c>
      <c r="F9">
        <f>20+6+8+2+5+1+9+6+6+8+5+1+5+4+18+1+4+5+9+5</f>
        <v>128</v>
      </c>
      <c r="G9">
        <f>1+7+9+7+13+3+3+5+9+3+7+10+9+7+5+14+3+4+19+6</f>
        <v>144</v>
      </c>
      <c r="H9">
        <f t="shared" ref="H9:H11" si="20">F9-G9</f>
        <v>-16</v>
      </c>
      <c r="I9">
        <f>60</f>
        <v>60</v>
      </c>
      <c r="J9">
        <f>40</f>
        <v>40</v>
      </c>
      <c r="L9">
        <f t="shared" ref="L9:L11" si="21">B9*10</f>
        <v>60</v>
      </c>
      <c r="M9">
        <f t="shared" ref="M9:M11" si="22">D9*5</f>
        <v>0</v>
      </c>
      <c r="N9">
        <f>10+10+10+10+10+10</f>
        <v>60</v>
      </c>
      <c r="O9">
        <f t="shared" ref="O9" si="23">SUM(I9:N9)</f>
        <v>220</v>
      </c>
    </row>
    <row r="10" spans="1:27" x14ac:dyDescent="0.35">
      <c r="A10" s="3" t="s">
        <v>170</v>
      </c>
      <c r="B10">
        <f>1</f>
        <v>1</v>
      </c>
      <c r="C10">
        <f>1+1</f>
        <v>2</v>
      </c>
      <c r="E10" s="2">
        <f t="shared" si="19"/>
        <v>0.33333333333333331</v>
      </c>
      <c r="F10">
        <f>6+8+7</f>
        <v>21</v>
      </c>
      <c r="G10">
        <f>10+2+11</f>
        <v>23</v>
      </c>
      <c r="H10">
        <f t="shared" si="20"/>
        <v>-2</v>
      </c>
      <c r="L10">
        <f t="shared" si="21"/>
        <v>10</v>
      </c>
      <c r="M10">
        <f t="shared" si="22"/>
        <v>0</v>
      </c>
      <c r="N10">
        <f>10</f>
        <v>10</v>
      </c>
      <c r="O10">
        <f t="shared" ref="O10" si="24">SUM(I10:N10)</f>
        <v>20</v>
      </c>
    </row>
    <row r="11" spans="1:27" x14ac:dyDescent="0.35">
      <c r="A11" s="3" t="s">
        <v>79</v>
      </c>
      <c r="B11">
        <f>1+1+1+1</f>
        <v>4</v>
      </c>
      <c r="C11">
        <f>1+1+1+1+1</f>
        <v>5</v>
      </c>
      <c r="E11" s="2">
        <f t="shared" si="19"/>
        <v>0.44444444444444442</v>
      </c>
      <c r="F11">
        <f>16+6+3+9+3+7+13+10+11</f>
        <v>78</v>
      </c>
      <c r="G11">
        <f>5+8+8+11+5+8+12+5+6</f>
        <v>68</v>
      </c>
      <c r="H11">
        <f t="shared" si="20"/>
        <v>10</v>
      </c>
      <c r="I11">
        <f>60</f>
        <v>60</v>
      </c>
      <c r="K11">
        <f>20</f>
        <v>20</v>
      </c>
      <c r="L11">
        <f t="shared" si="21"/>
        <v>40</v>
      </c>
      <c r="M11">
        <f t="shared" si="22"/>
        <v>0</v>
      </c>
      <c r="N11">
        <f>10+10+10</f>
        <v>30</v>
      </c>
      <c r="O11">
        <f t="shared" ref="O11" si="25">SUM(I11:N11)</f>
        <v>150</v>
      </c>
    </row>
    <row r="12" spans="1:27" ht="14.25" customHeight="1" x14ac:dyDescent="0.35">
      <c r="A12" s="3" t="s">
        <v>38</v>
      </c>
      <c r="B12">
        <f>1+1+1+1+1+1+1+1+1</f>
        <v>9</v>
      </c>
      <c r="C12">
        <f>1+1+1+1</f>
        <v>4</v>
      </c>
      <c r="E12" s="2">
        <f t="shared" ref="E12:E98" si="26">(B12)/(B12+C12+D12)</f>
        <v>0.69230769230769229</v>
      </c>
      <c r="F12">
        <f>10+9+5+7+3+6+13+7+12+9+4+10+10</f>
        <v>105</v>
      </c>
      <c r="G12">
        <f>6+4+6+6+10+5+14+2+0+8+6+3+3</f>
        <v>73</v>
      </c>
      <c r="H12">
        <f t="shared" ref="H12:H98" si="27">F12-G12</f>
        <v>32</v>
      </c>
      <c r="I12">
        <f>60+60</f>
        <v>120</v>
      </c>
      <c r="J12">
        <f>40</f>
        <v>40</v>
      </c>
      <c r="K12">
        <f>20</f>
        <v>20</v>
      </c>
      <c r="L12">
        <f t="shared" ref="L12:L88" si="28">B12*10</f>
        <v>90</v>
      </c>
      <c r="M12">
        <f t="shared" ref="M12:M51" si="29">D12*5</f>
        <v>0</v>
      </c>
      <c r="N12">
        <f>10+10+10+10</f>
        <v>40</v>
      </c>
      <c r="O12">
        <f t="shared" ref="O12:O81" si="30">SUM(I12:N12)</f>
        <v>310</v>
      </c>
    </row>
    <row r="13" spans="1:27" x14ac:dyDescent="0.35">
      <c r="A13" s="3" t="s">
        <v>78</v>
      </c>
      <c r="C13">
        <f>1+1</f>
        <v>2</v>
      </c>
      <c r="E13" s="2">
        <f t="shared" ref="E13:E19" si="31">(B13)/(B13+C13+D13)</f>
        <v>0</v>
      </c>
      <c r="F13">
        <f>7+0</f>
        <v>7</v>
      </c>
      <c r="G13">
        <f>8+12</f>
        <v>20</v>
      </c>
      <c r="H13">
        <f t="shared" ref="H13:H19" si="32">F13-G13</f>
        <v>-13</v>
      </c>
      <c r="L13">
        <f t="shared" ref="L13:L19" si="33">B13*10</f>
        <v>0</v>
      </c>
      <c r="M13">
        <f t="shared" ref="M13:M19" si="34">D13*5</f>
        <v>0</v>
      </c>
      <c r="N13">
        <f>10</f>
        <v>10</v>
      </c>
      <c r="O13">
        <f t="shared" ref="O13:O19" si="35">SUM(I13:N13)</f>
        <v>10</v>
      </c>
    </row>
    <row r="14" spans="1:27" x14ac:dyDescent="0.35">
      <c r="A14" s="3" t="s">
        <v>51</v>
      </c>
      <c r="B14">
        <f>1</f>
        <v>1</v>
      </c>
      <c r="C14">
        <f>1</f>
        <v>1</v>
      </c>
      <c r="D14">
        <f>1</f>
        <v>1</v>
      </c>
      <c r="E14" s="2">
        <f t="shared" ref="E14" si="36">(B14)/(B14+C14+D14)</f>
        <v>0.33333333333333331</v>
      </c>
      <c r="F14">
        <f>3+13+4</f>
        <v>20</v>
      </c>
      <c r="G14">
        <f>3+4+5</f>
        <v>12</v>
      </c>
      <c r="H14">
        <f t="shared" ref="H14" si="37">F14-G14</f>
        <v>8</v>
      </c>
      <c r="K14">
        <f>20</f>
        <v>20</v>
      </c>
      <c r="L14">
        <f t="shared" ref="L14" si="38">B14*10</f>
        <v>10</v>
      </c>
      <c r="M14">
        <f t="shared" ref="M14" si="39">D14*5</f>
        <v>5</v>
      </c>
      <c r="N14">
        <f>10</f>
        <v>10</v>
      </c>
      <c r="O14">
        <f t="shared" ref="O14" si="40">SUM(I14:N14)</f>
        <v>45</v>
      </c>
    </row>
    <row r="15" spans="1:27" x14ac:dyDescent="0.35">
      <c r="A15" s="3" t="s">
        <v>129</v>
      </c>
      <c r="B15">
        <f>1+1</f>
        <v>2</v>
      </c>
      <c r="E15" s="2">
        <f t="shared" si="31"/>
        <v>1</v>
      </c>
      <c r="F15">
        <f>12+12</f>
        <v>24</v>
      </c>
      <c r="G15">
        <f>4+1</f>
        <v>5</v>
      </c>
      <c r="H15">
        <f t="shared" si="32"/>
        <v>19</v>
      </c>
      <c r="I15">
        <f>60</f>
        <v>60</v>
      </c>
      <c r="L15">
        <f t="shared" si="33"/>
        <v>20</v>
      </c>
      <c r="M15">
        <f t="shared" si="34"/>
        <v>0</v>
      </c>
      <c r="N15">
        <f>10</f>
        <v>10</v>
      </c>
      <c r="O15">
        <f t="shared" ref="O15:O16" si="41">SUM(I15:N15)</f>
        <v>90</v>
      </c>
    </row>
    <row r="16" spans="1:27" x14ac:dyDescent="0.35">
      <c r="A16" s="3" t="s">
        <v>145</v>
      </c>
      <c r="B16">
        <f>1+1</f>
        <v>2</v>
      </c>
      <c r="C16">
        <f>1+1</f>
        <v>2</v>
      </c>
      <c r="E16" s="2">
        <f t="shared" ref="E16" si="42">(B16)/(B16+C16+D16)</f>
        <v>0.5</v>
      </c>
      <c r="F16">
        <f>8+7+11+5</f>
        <v>31</v>
      </c>
      <c r="G16">
        <f>4+9+9+15</f>
        <v>37</v>
      </c>
      <c r="H16">
        <f t="shared" ref="H16" si="43">F16-G16</f>
        <v>-6</v>
      </c>
      <c r="J16">
        <f>40</f>
        <v>40</v>
      </c>
      <c r="L16">
        <f t="shared" ref="L16" si="44">B16*10</f>
        <v>20</v>
      </c>
      <c r="M16">
        <f t="shared" ref="M16" si="45">D16*5</f>
        <v>0</v>
      </c>
      <c r="N16">
        <f>10</f>
        <v>10</v>
      </c>
      <c r="O16">
        <f t="shared" si="41"/>
        <v>70</v>
      </c>
    </row>
    <row r="17" spans="1:15" x14ac:dyDescent="0.35">
      <c r="A17" s="3" t="s">
        <v>99</v>
      </c>
      <c r="B17">
        <f>1+1</f>
        <v>2</v>
      </c>
      <c r="C17">
        <f>1</f>
        <v>1</v>
      </c>
      <c r="E17" s="2">
        <f t="shared" si="31"/>
        <v>0.66666666666666663</v>
      </c>
      <c r="F17">
        <f>11+7+3</f>
        <v>21</v>
      </c>
      <c r="G17">
        <f>8+6+7</f>
        <v>21</v>
      </c>
      <c r="H17">
        <f t="shared" si="32"/>
        <v>0</v>
      </c>
      <c r="K17">
        <f>20</f>
        <v>20</v>
      </c>
      <c r="L17">
        <f t="shared" si="33"/>
        <v>20</v>
      </c>
      <c r="M17">
        <f t="shared" si="34"/>
        <v>0</v>
      </c>
      <c r="N17">
        <f>10</f>
        <v>10</v>
      </c>
      <c r="O17">
        <f t="shared" si="35"/>
        <v>50</v>
      </c>
    </row>
    <row r="18" spans="1:15" x14ac:dyDescent="0.35">
      <c r="A18" s="3" t="s">
        <v>187</v>
      </c>
      <c r="C18">
        <f>1+1+1</f>
        <v>3</v>
      </c>
      <c r="E18" s="2">
        <f t="shared" ref="E18" si="46">(B18)/(B18+C18+D18)</f>
        <v>0</v>
      </c>
      <c r="F18">
        <f>0+7+7</f>
        <v>14</v>
      </c>
      <c r="G18">
        <f>10+16+11</f>
        <v>37</v>
      </c>
      <c r="H18">
        <f t="shared" ref="H18" si="47">F18-G18</f>
        <v>-23</v>
      </c>
      <c r="L18">
        <f t="shared" ref="L18" si="48">B18*10</f>
        <v>0</v>
      </c>
      <c r="M18">
        <f t="shared" ref="M18" si="49">D18*5</f>
        <v>0</v>
      </c>
      <c r="N18">
        <f>10</f>
        <v>10</v>
      </c>
      <c r="O18">
        <f t="shared" ref="O18" si="50">SUM(I18:N18)</f>
        <v>10</v>
      </c>
    </row>
    <row r="19" spans="1:15" x14ac:dyDescent="0.35">
      <c r="A19" s="3" t="s">
        <v>80</v>
      </c>
      <c r="B19">
        <f>1</f>
        <v>1</v>
      </c>
      <c r="C19">
        <f>1+1+1+1+1+1+1+1+1+1</f>
        <v>10</v>
      </c>
      <c r="E19" s="2">
        <f t="shared" si="31"/>
        <v>9.0909090909090912E-2</v>
      </c>
      <c r="F19">
        <f>5+0+3+4+0+4+2+8+4+6+0</f>
        <v>36</v>
      </c>
      <c r="G19">
        <f>16+21+16+13+15+21+26+6+6+15+9</f>
        <v>164</v>
      </c>
      <c r="H19">
        <f t="shared" si="32"/>
        <v>-128</v>
      </c>
      <c r="J19">
        <f>40</f>
        <v>40</v>
      </c>
      <c r="L19">
        <f t="shared" si="33"/>
        <v>10</v>
      </c>
      <c r="M19">
        <f t="shared" si="34"/>
        <v>0</v>
      </c>
      <c r="N19">
        <f>10+10+10+10</f>
        <v>40</v>
      </c>
      <c r="O19">
        <f t="shared" si="35"/>
        <v>90</v>
      </c>
    </row>
    <row r="20" spans="1:15" x14ac:dyDescent="0.35">
      <c r="A20" s="3" t="s">
        <v>77</v>
      </c>
      <c r="B20">
        <f>1+1+1+1+1+1+1</f>
        <v>7</v>
      </c>
      <c r="C20">
        <f>1+1+1+1+1+1+1+1+1+1+1+1+1+1</f>
        <v>14</v>
      </c>
      <c r="E20" s="2">
        <f t="shared" si="26"/>
        <v>0.33333333333333331</v>
      </c>
      <c r="F20">
        <f>8+13+18+6+4+8+13+10+3+6+0+5+12+1+6+3+2+3+6+5</f>
        <v>132</v>
      </c>
      <c r="G20">
        <f>7+5+11+4+14+9+3+5+10+10+10+7+13+11+7+5+7+4+5+11</f>
        <v>158</v>
      </c>
      <c r="H20">
        <f t="shared" si="27"/>
        <v>-26</v>
      </c>
      <c r="I20">
        <f>60</f>
        <v>60</v>
      </c>
      <c r="J20">
        <f>40+40</f>
        <v>80</v>
      </c>
      <c r="K20">
        <f>20+20</f>
        <v>40</v>
      </c>
      <c r="L20">
        <f t="shared" si="28"/>
        <v>70</v>
      </c>
      <c r="M20">
        <f t="shared" si="29"/>
        <v>0</v>
      </c>
      <c r="N20">
        <f>10+10+10+10+10+10+10</f>
        <v>70</v>
      </c>
      <c r="O20">
        <f t="shared" si="30"/>
        <v>320</v>
      </c>
    </row>
    <row r="21" spans="1:15" x14ac:dyDescent="0.35">
      <c r="A21" s="3" t="s">
        <v>162</v>
      </c>
      <c r="B21">
        <f>1</f>
        <v>1</v>
      </c>
      <c r="C21">
        <f>1+1</f>
        <v>2</v>
      </c>
      <c r="E21" s="2">
        <f t="shared" si="26"/>
        <v>0.33333333333333331</v>
      </c>
      <c r="F21">
        <f>5+4+5</f>
        <v>14</v>
      </c>
      <c r="G21">
        <f>0+7+6</f>
        <v>13</v>
      </c>
      <c r="H21">
        <f t="shared" si="27"/>
        <v>1</v>
      </c>
      <c r="L21">
        <f t="shared" si="28"/>
        <v>10</v>
      </c>
      <c r="M21">
        <f t="shared" si="29"/>
        <v>0</v>
      </c>
      <c r="N21">
        <f>10</f>
        <v>10</v>
      </c>
      <c r="O21">
        <f t="shared" ref="O21" si="51">SUM(I21:N21)</f>
        <v>20</v>
      </c>
    </row>
    <row r="22" spans="1:15" ht="14.25" customHeight="1" x14ac:dyDescent="0.35">
      <c r="A22" s="3" t="s">
        <v>39</v>
      </c>
      <c r="B22">
        <f>1</f>
        <v>1</v>
      </c>
      <c r="C22">
        <f>1+1+1+1+1</f>
        <v>5</v>
      </c>
      <c r="E22" s="2">
        <f t="shared" si="26"/>
        <v>0.16666666666666666</v>
      </c>
      <c r="F22">
        <f>6+3+6+8+4+2</f>
        <v>29</v>
      </c>
      <c r="G22">
        <f>10+13+5+9+14+10</f>
        <v>61</v>
      </c>
      <c r="H22">
        <f t="shared" si="27"/>
        <v>-32</v>
      </c>
      <c r="K22">
        <f>20</f>
        <v>20</v>
      </c>
      <c r="L22">
        <v>0</v>
      </c>
      <c r="M22">
        <f t="shared" si="29"/>
        <v>0</v>
      </c>
      <c r="N22">
        <f>10+10</f>
        <v>20</v>
      </c>
      <c r="O22">
        <f t="shared" si="30"/>
        <v>40</v>
      </c>
    </row>
    <row r="23" spans="1:15" x14ac:dyDescent="0.35">
      <c r="A23" s="3" t="s">
        <v>56</v>
      </c>
      <c r="B23">
        <f>1+1</f>
        <v>2</v>
      </c>
      <c r="C23">
        <f>1+1</f>
        <v>2</v>
      </c>
      <c r="E23" s="2">
        <f t="shared" si="26"/>
        <v>0.5</v>
      </c>
      <c r="F23">
        <f>6+7+15+2</f>
        <v>30</v>
      </c>
      <c r="G23">
        <f>7+6+7+9</f>
        <v>29</v>
      </c>
      <c r="H23">
        <f t="shared" si="27"/>
        <v>1</v>
      </c>
      <c r="L23">
        <f t="shared" ref="L23:L30" si="52">B23*10</f>
        <v>20</v>
      </c>
      <c r="M23">
        <f t="shared" si="29"/>
        <v>0</v>
      </c>
      <c r="N23">
        <f>10</f>
        <v>10</v>
      </c>
      <c r="O23">
        <f t="shared" si="30"/>
        <v>30</v>
      </c>
    </row>
    <row r="24" spans="1:15" x14ac:dyDescent="0.35">
      <c r="A24" s="3" t="s">
        <v>100</v>
      </c>
      <c r="B24">
        <f>1+1+1</f>
        <v>3</v>
      </c>
      <c r="C24">
        <f>1+1+1+1+1+1+1+1+1</f>
        <v>9</v>
      </c>
      <c r="E24" s="2">
        <f t="shared" si="26"/>
        <v>0.25</v>
      </c>
      <c r="F24">
        <f>3+9+11+4+8+7+3+9+1+4+2+2</f>
        <v>63</v>
      </c>
      <c r="G24">
        <f>9+8+18+6+9+6+13+5+12+9+20+8</f>
        <v>123</v>
      </c>
      <c r="H24">
        <f t="shared" si="27"/>
        <v>-60</v>
      </c>
      <c r="L24">
        <f t="shared" si="52"/>
        <v>30</v>
      </c>
      <c r="M24">
        <f t="shared" si="29"/>
        <v>0</v>
      </c>
      <c r="N24">
        <f>10+10+10+10+10</f>
        <v>50</v>
      </c>
      <c r="O24">
        <f t="shared" si="30"/>
        <v>80</v>
      </c>
    </row>
    <row r="25" spans="1:15" x14ac:dyDescent="0.35">
      <c r="A25" s="3" t="s">
        <v>58</v>
      </c>
      <c r="B25">
        <f>1+1+1+1+1+1+1+1+1+1+1+1+1</f>
        <v>13</v>
      </c>
      <c r="C25">
        <f>1+1</f>
        <v>2</v>
      </c>
      <c r="E25" s="2">
        <f t="shared" ref="E25" si="53">(B25)/(B25+C25+D25)</f>
        <v>0.8666666666666667</v>
      </c>
      <c r="F25">
        <f>13+10+9+14+7+5+4+7+11+5+14+9+7+12+11</f>
        <v>138</v>
      </c>
      <c r="G25">
        <f>3+4+8+13+9+4+8+5+9+4+4+4+4+0+1</f>
        <v>80</v>
      </c>
      <c r="H25">
        <f t="shared" ref="H25" si="54">F25-G25</f>
        <v>58</v>
      </c>
      <c r="I25">
        <f>60+60</f>
        <v>120</v>
      </c>
      <c r="J25">
        <f>40+40</f>
        <v>80</v>
      </c>
      <c r="L25">
        <f t="shared" ref="L25" si="55">B25*10</f>
        <v>130</v>
      </c>
      <c r="M25">
        <f t="shared" ref="M25" si="56">D25*5</f>
        <v>0</v>
      </c>
      <c r="N25">
        <f>10+10+10+10</f>
        <v>40</v>
      </c>
      <c r="O25">
        <f t="shared" ref="O25" si="57">SUM(I25:N25)</f>
        <v>370</v>
      </c>
    </row>
    <row r="26" spans="1:15" x14ac:dyDescent="0.35">
      <c r="A26" s="3" t="s">
        <v>84</v>
      </c>
      <c r="B26">
        <f>1+1+1+1+1+1+1+1+1+1+1+1+1</f>
        <v>13</v>
      </c>
      <c r="C26">
        <f>1+1+1+1+1+1+1+1+1+1+1+1</f>
        <v>12</v>
      </c>
      <c r="D26">
        <f>1</f>
        <v>1</v>
      </c>
      <c r="E26" s="2">
        <f t="shared" si="26"/>
        <v>0.5</v>
      </c>
      <c r="F26">
        <f>5+8+7+6+1+3+9+5+5+6+10+12+7+6+21+7+3+0+20+6+10+14+11+5+2+11</f>
        <v>200</v>
      </c>
      <c r="G26">
        <f>6+6+2+7+4+7+6+8+6+6+4+6+8+11+4+5+10+5+2+8+3+1+7+4+10+5</f>
        <v>151</v>
      </c>
      <c r="H26">
        <f t="shared" si="27"/>
        <v>49</v>
      </c>
      <c r="I26">
        <f>60</f>
        <v>60</v>
      </c>
      <c r="J26">
        <f>40+40</f>
        <v>80</v>
      </c>
      <c r="K26">
        <f>20+20+20+20</f>
        <v>80</v>
      </c>
      <c r="L26">
        <f t="shared" si="52"/>
        <v>130</v>
      </c>
      <c r="M26">
        <f t="shared" si="29"/>
        <v>5</v>
      </c>
      <c r="N26">
        <f>10+10+10+10+10+10+10+10+10</f>
        <v>90</v>
      </c>
      <c r="O26">
        <f t="shared" ref="O26:O29" si="58">SUM(I26:N26)</f>
        <v>445</v>
      </c>
    </row>
    <row r="27" spans="1:15" x14ac:dyDescent="0.35">
      <c r="A27" s="3" t="s">
        <v>155</v>
      </c>
      <c r="B27">
        <f>1</f>
        <v>1</v>
      </c>
      <c r="C27">
        <f>1+1</f>
        <v>2</v>
      </c>
      <c r="E27" s="2">
        <f t="shared" si="26"/>
        <v>0.33333333333333331</v>
      </c>
      <c r="F27">
        <f>8+5+9</f>
        <v>22</v>
      </c>
      <c r="G27">
        <f>7+8+11</f>
        <v>26</v>
      </c>
      <c r="H27">
        <f t="shared" si="27"/>
        <v>-4</v>
      </c>
      <c r="L27">
        <f t="shared" si="52"/>
        <v>10</v>
      </c>
      <c r="M27">
        <f t="shared" si="29"/>
        <v>0</v>
      </c>
      <c r="N27">
        <f>10</f>
        <v>10</v>
      </c>
      <c r="O27">
        <f t="shared" ref="O27" si="59">SUM(I27:N27)</f>
        <v>20</v>
      </c>
    </row>
    <row r="28" spans="1:15" x14ac:dyDescent="0.35">
      <c r="A28" s="3" t="s">
        <v>101</v>
      </c>
      <c r="B28">
        <f>1+1+1+1+1+1+1+1+1+1+1+1</f>
        <v>12</v>
      </c>
      <c r="C28">
        <f>1+1+1+1</f>
        <v>4</v>
      </c>
      <c r="E28" s="2">
        <f t="shared" si="26"/>
        <v>0.75</v>
      </c>
      <c r="F28">
        <f>3+1+9+15+4+4+16+6+15+7+26+6+1+11+16+11</f>
        <v>151</v>
      </c>
      <c r="G28">
        <f>1+10+10+2+11+2+6+3+5+2+2+5+11+4+5+7</f>
        <v>86</v>
      </c>
      <c r="H28">
        <f t="shared" si="27"/>
        <v>65</v>
      </c>
      <c r="I28">
        <f>60+60</f>
        <v>120</v>
      </c>
      <c r="J28">
        <f>40</f>
        <v>40</v>
      </c>
      <c r="K28">
        <f>20+20</f>
        <v>40</v>
      </c>
      <c r="L28">
        <f t="shared" si="52"/>
        <v>120</v>
      </c>
      <c r="M28">
        <f t="shared" si="29"/>
        <v>0</v>
      </c>
      <c r="N28">
        <f>10+10+10+10+10</f>
        <v>50</v>
      </c>
      <c r="O28">
        <f t="shared" si="58"/>
        <v>370</v>
      </c>
    </row>
    <row r="29" spans="1:15" x14ac:dyDescent="0.35">
      <c r="A29" s="3" t="s">
        <v>44</v>
      </c>
      <c r="B29">
        <f>1+1+1+1+1+1+1+1+1</f>
        <v>9</v>
      </c>
      <c r="C29">
        <f>1+1+1+1+1+1</f>
        <v>6</v>
      </c>
      <c r="E29" s="2">
        <f t="shared" si="26"/>
        <v>0.6</v>
      </c>
      <c r="F29">
        <f>15+4+7+4+9+4+6+0+10+8+8+10+5+8+4</f>
        <v>102</v>
      </c>
      <c r="G29">
        <f>5+10+15+10+3+1+0+15+0+7+9+6+3+7+5</f>
        <v>96</v>
      </c>
      <c r="H29">
        <f t="shared" si="27"/>
        <v>6</v>
      </c>
      <c r="I29">
        <f>60</f>
        <v>60</v>
      </c>
      <c r="J29">
        <f>40</f>
        <v>40</v>
      </c>
      <c r="L29">
        <f t="shared" si="52"/>
        <v>90</v>
      </c>
      <c r="M29">
        <f t="shared" si="29"/>
        <v>0</v>
      </c>
      <c r="N29">
        <f>10+10+10</f>
        <v>30</v>
      </c>
      <c r="O29">
        <f t="shared" si="58"/>
        <v>220</v>
      </c>
    </row>
    <row r="30" spans="1:15" x14ac:dyDescent="0.35">
      <c r="A30" s="3" t="s">
        <v>181</v>
      </c>
      <c r="C30">
        <f>1+1+1</f>
        <v>3</v>
      </c>
      <c r="E30" s="2">
        <f t="shared" si="26"/>
        <v>0</v>
      </c>
      <c r="F30">
        <f>3+4+0</f>
        <v>7</v>
      </c>
      <c r="G30">
        <f>14+6+15</f>
        <v>35</v>
      </c>
      <c r="H30">
        <f t="shared" si="27"/>
        <v>-28</v>
      </c>
      <c r="L30">
        <f t="shared" si="52"/>
        <v>0</v>
      </c>
      <c r="M30">
        <f t="shared" si="29"/>
        <v>0</v>
      </c>
      <c r="N30">
        <f>10</f>
        <v>10</v>
      </c>
      <c r="O30">
        <f t="shared" ref="O30" si="60">SUM(I30:N30)</f>
        <v>10</v>
      </c>
    </row>
    <row r="31" spans="1:15" x14ac:dyDescent="0.35">
      <c r="A31" s="3" t="s">
        <v>55</v>
      </c>
      <c r="B31">
        <f>1+1+1+1+1+1+1+1+1+1+1</f>
        <v>11</v>
      </c>
      <c r="C31">
        <f>1+1+1</f>
        <v>3</v>
      </c>
      <c r="E31" s="2">
        <f t="shared" ref="E31" si="61">(B31)/(B31+C31+D31)</f>
        <v>0.7857142857142857</v>
      </c>
      <c r="F31">
        <f>1+10+9+9+9+8+11+9+13+8+4+10+21+0</f>
        <v>122</v>
      </c>
      <c r="G31">
        <f>20+3+8+2+7+3+4+3+1+7+14+9+4+12</f>
        <v>97</v>
      </c>
      <c r="H31">
        <f t="shared" ref="H31" si="62">F31-G31</f>
        <v>25</v>
      </c>
      <c r="I31">
        <f>60</f>
        <v>60</v>
      </c>
      <c r="J31">
        <f>40+40</f>
        <v>80</v>
      </c>
      <c r="K31">
        <f>20</f>
        <v>20</v>
      </c>
      <c r="L31">
        <f t="shared" ref="L31" si="63">B31*10</f>
        <v>110</v>
      </c>
      <c r="M31">
        <f t="shared" ref="M31" si="64">D31*5</f>
        <v>0</v>
      </c>
      <c r="N31">
        <f>10+10+10+10</f>
        <v>40</v>
      </c>
      <c r="O31">
        <f t="shared" si="30"/>
        <v>310</v>
      </c>
    </row>
    <row r="32" spans="1:15" x14ac:dyDescent="0.35">
      <c r="A32" s="3" t="s">
        <v>36</v>
      </c>
      <c r="B32">
        <f>1+1+1+1+1+1+1+1+1+1+1+1+1</f>
        <v>13</v>
      </c>
      <c r="C32">
        <f>1+1+1+1+1+1+1+1+1+1+1+1+1</f>
        <v>13</v>
      </c>
      <c r="D32">
        <f>3</f>
        <v>3</v>
      </c>
      <c r="E32" s="2">
        <f t="shared" si="26"/>
        <v>0.44827586206896552</v>
      </c>
      <c r="F32">
        <f>4+4+3+9+21+10+7+10+9+3+14+10+7+18+3+6+8+4+5+10+0+15+8+9+4+16+0</f>
        <v>217</v>
      </c>
      <c r="G32">
        <f>9+11+7+3+0+1+8+9+6+9+4+1+8+3+3+7+14+21+10+0+13+0+4+1+11+7+1</f>
        <v>171</v>
      </c>
      <c r="H32">
        <f t="shared" si="27"/>
        <v>46</v>
      </c>
      <c r="I32">
        <f>60+60+60</f>
        <v>180</v>
      </c>
      <c r="J32">
        <f>40+40</f>
        <v>80</v>
      </c>
      <c r="K32">
        <f>20+20</f>
        <v>40</v>
      </c>
      <c r="L32">
        <f t="shared" ref="L32:L35" si="65">B32*10</f>
        <v>130</v>
      </c>
      <c r="M32">
        <f t="shared" si="29"/>
        <v>15</v>
      </c>
      <c r="N32">
        <f>10+10+10+10+10+10+10+10+10</f>
        <v>90</v>
      </c>
      <c r="O32">
        <f t="shared" ref="O32:O33" si="66">SUM(I32:N32)</f>
        <v>535</v>
      </c>
    </row>
    <row r="33" spans="1:15" x14ac:dyDescent="0.35">
      <c r="A33" s="3" t="s">
        <v>103</v>
      </c>
      <c r="B33">
        <f>1+1+1+1+1</f>
        <v>5</v>
      </c>
      <c r="C33">
        <f>1+1+1+1+1+1</f>
        <v>6</v>
      </c>
      <c r="D33">
        <f>1+1</f>
        <v>2</v>
      </c>
      <c r="E33" s="2">
        <f t="shared" si="26"/>
        <v>0.38461538461538464</v>
      </c>
      <c r="F33">
        <f>3+8+5+1+3+5+3+10+6+4+13+8+0</f>
        <v>69</v>
      </c>
      <c r="G33">
        <f>9+7+6+13+3+3+10+2+6+8+4+0+15</f>
        <v>86</v>
      </c>
      <c r="H33">
        <f t="shared" si="27"/>
        <v>-17</v>
      </c>
      <c r="J33">
        <f>40</f>
        <v>40</v>
      </c>
      <c r="L33">
        <f t="shared" si="65"/>
        <v>50</v>
      </c>
      <c r="M33">
        <f t="shared" si="29"/>
        <v>10</v>
      </c>
      <c r="N33">
        <f>10+10+10+10</f>
        <v>40</v>
      </c>
      <c r="O33">
        <f t="shared" si="66"/>
        <v>140</v>
      </c>
    </row>
    <row r="34" spans="1:15" x14ac:dyDescent="0.35">
      <c r="A34" s="3" t="s">
        <v>75</v>
      </c>
      <c r="B34">
        <f>1+1+1+1</f>
        <v>4</v>
      </c>
      <c r="C34">
        <f>1+1+1+1+1+1+1+1+1+1+1+1+1+1+1+1+1</f>
        <v>17</v>
      </c>
      <c r="E34" s="2">
        <f t="shared" ref="E34:E35" si="67">(B34)/(B34+C34+D34)</f>
        <v>0.19047619047619047</v>
      </c>
      <c r="F34">
        <f>3+10+3+2+6+9+4+10+1+6+2+6+0+5+0+0+0+2+6+14+1</f>
        <v>90</v>
      </c>
      <c r="G34">
        <f>9+11+8+15+3+8+11+6+17+11+12+16+8+18+13+12+10+14+5+12+9</f>
        <v>228</v>
      </c>
      <c r="H34">
        <f t="shared" ref="H34:H35" si="68">F34-G34</f>
        <v>-138</v>
      </c>
      <c r="J34">
        <f>40</f>
        <v>40</v>
      </c>
      <c r="K34">
        <f>20</f>
        <v>20</v>
      </c>
      <c r="L34">
        <f t="shared" si="65"/>
        <v>40</v>
      </c>
      <c r="M34">
        <f t="shared" ref="M34:M35" si="69">D34*5</f>
        <v>0</v>
      </c>
      <c r="N34">
        <f>10+10+10+10+10+10+10</f>
        <v>70</v>
      </c>
      <c r="O34">
        <f t="shared" ref="O34:O35" si="70">SUM(I34:N34)</f>
        <v>170</v>
      </c>
    </row>
    <row r="35" spans="1:15" x14ac:dyDescent="0.35">
      <c r="A35" s="3" t="s">
        <v>104</v>
      </c>
      <c r="B35">
        <f>1</f>
        <v>1</v>
      </c>
      <c r="C35">
        <f>1</f>
        <v>1</v>
      </c>
      <c r="E35" s="2">
        <f t="shared" si="67"/>
        <v>0.5</v>
      </c>
      <c r="F35">
        <f>6+4</f>
        <v>10</v>
      </c>
      <c r="G35">
        <f>4+6</f>
        <v>10</v>
      </c>
      <c r="H35">
        <f t="shared" si="68"/>
        <v>0</v>
      </c>
      <c r="L35">
        <f t="shared" si="65"/>
        <v>10</v>
      </c>
      <c r="M35">
        <f t="shared" si="69"/>
        <v>0</v>
      </c>
      <c r="N35">
        <f>10</f>
        <v>10</v>
      </c>
      <c r="O35">
        <f t="shared" si="70"/>
        <v>20</v>
      </c>
    </row>
    <row r="36" spans="1:15" x14ac:dyDescent="0.35">
      <c r="A36" s="3" t="s">
        <v>40</v>
      </c>
      <c r="B36">
        <f>1+1+1+1+1+1+1+1+1+1+1+1+1+1+1+1</f>
        <v>16</v>
      </c>
      <c r="C36">
        <f>1+1+1+1</f>
        <v>4</v>
      </c>
      <c r="E36" s="2">
        <f t="shared" si="26"/>
        <v>0.8</v>
      </c>
      <c r="F36">
        <f>3+11+7+9+8+10+8+10+7+0+10+6+12+8+4+7+14+18+11+10</f>
        <v>173</v>
      </c>
      <c r="G36">
        <f>17+4+3+3+4+4+11+1+3+6+9+4+11+7+12+4+8+6+9+3</f>
        <v>129</v>
      </c>
      <c r="H36">
        <f t="shared" si="27"/>
        <v>44</v>
      </c>
      <c r="I36">
        <f>60+60+60+60</f>
        <v>240</v>
      </c>
      <c r="J36">
        <f>40</f>
        <v>40</v>
      </c>
      <c r="L36">
        <f t="shared" si="28"/>
        <v>160</v>
      </c>
      <c r="M36">
        <f t="shared" si="29"/>
        <v>0</v>
      </c>
      <c r="N36">
        <f>10+10+10+10+10+10</f>
        <v>60</v>
      </c>
      <c r="O36">
        <f t="shared" si="30"/>
        <v>500</v>
      </c>
    </row>
    <row r="37" spans="1:15" x14ac:dyDescent="0.35">
      <c r="A37" s="3" t="s">
        <v>109</v>
      </c>
      <c r="B37">
        <f>1+1+1+1</f>
        <v>4</v>
      </c>
      <c r="C37">
        <f>1+1+1</f>
        <v>3</v>
      </c>
      <c r="E37" s="2">
        <f t="shared" ref="E37" si="71">(B37)/(B37+C37+D37)</f>
        <v>0.5714285714285714</v>
      </c>
      <c r="F37">
        <f>9+2+8+6+13+6+4</f>
        <v>48</v>
      </c>
      <c r="G37">
        <f>10+7+2+4+0+4+8</f>
        <v>35</v>
      </c>
      <c r="H37">
        <f t="shared" ref="H37" si="72">F37-G37</f>
        <v>13</v>
      </c>
      <c r="I37">
        <f>60</f>
        <v>60</v>
      </c>
      <c r="K37">
        <f>20</f>
        <v>20</v>
      </c>
      <c r="L37">
        <f t="shared" ref="L37" si="73">B37*10</f>
        <v>40</v>
      </c>
      <c r="M37">
        <f t="shared" ref="M37" si="74">D37*5</f>
        <v>0</v>
      </c>
      <c r="N37">
        <f>10+10</f>
        <v>20</v>
      </c>
      <c r="O37">
        <f t="shared" ref="O37" si="75">SUM(I37:N37)</f>
        <v>140</v>
      </c>
    </row>
    <row r="38" spans="1:15" x14ac:dyDescent="0.35">
      <c r="A38" s="3" t="s">
        <v>41</v>
      </c>
      <c r="B38">
        <f>1+1+1</f>
        <v>3</v>
      </c>
      <c r="E38" s="2">
        <f t="shared" si="26"/>
        <v>1</v>
      </c>
      <c r="F38">
        <f>13+7+6</f>
        <v>26</v>
      </c>
      <c r="G38">
        <f>3+3+5</f>
        <v>11</v>
      </c>
      <c r="H38">
        <f t="shared" si="27"/>
        <v>15</v>
      </c>
      <c r="I38">
        <f>60</f>
        <v>60</v>
      </c>
      <c r="L38">
        <f t="shared" si="28"/>
        <v>30</v>
      </c>
      <c r="M38">
        <f t="shared" si="29"/>
        <v>0</v>
      </c>
      <c r="N38">
        <f>10</f>
        <v>10</v>
      </c>
      <c r="O38">
        <f t="shared" si="30"/>
        <v>100</v>
      </c>
    </row>
    <row r="39" spans="1:15" x14ac:dyDescent="0.35">
      <c r="A39" s="3" t="s">
        <v>59</v>
      </c>
      <c r="B39">
        <f>1+1+1+1+1+1+1+1</f>
        <v>8</v>
      </c>
      <c r="C39">
        <f>1+1+1+1+1+1</f>
        <v>6</v>
      </c>
      <c r="D39">
        <f>1</f>
        <v>1</v>
      </c>
      <c r="E39" s="2">
        <f t="shared" ref="E39" si="76">(B39)/(B39+C39+D39)</f>
        <v>0.53333333333333333</v>
      </c>
      <c r="F39">
        <f>5+9+5+4+10+10+11+14+6+12+19+9+8+11+5</f>
        <v>138</v>
      </c>
      <c r="G39">
        <f>15+8+6+6+10+12+4+5+2+5+11+5+1+7</f>
        <v>97</v>
      </c>
      <c r="H39">
        <f t="shared" ref="H39" si="77">F39-G39</f>
        <v>41</v>
      </c>
      <c r="J39">
        <f>40</f>
        <v>40</v>
      </c>
      <c r="K39">
        <f>20+20</f>
        <v>40</v>
      </c>
      <c r="L39">
        <f t="shared" si="28"/>
        <v>80</v>
      </c>
      <c r="M39">
        <f t="shared" ref="M39" si="78">D39*5</f>
        <v>5</v>
      </c>
      <c r="N39">
        <f>10+10+10+10+10</f>
        <v>50</v>
      </c>
      <c r="O39">
        <f t="shared" si="30"/>
        <v>215</v>
      </c>
    </row>
    <row r="40" spans="1:15" x14ac:dyDescent="0.35">
      <c r="A40" s="3" t="s">
        <v>57</v>
      </c>
      <c r="B40">
        <f>1+1+1</f>
        <v>3</v>
      </c>
      <c r="C40">
        <f>1+1+1+1+1+1+1</f>
        <v>7</v>
      </c>
      <c r="E40" s="2">
        <f t="shared" ref="E40" si="79">(B40)/(B40+C40+D40)</f>
        <v>0.3</v>
      </c>
      <c r="F40">
        <f>3+8+8+9+7+8+7+14+5+5</f>
        <v>74</v>
      </c>
      <c r="G40">
        <f>13+9+9+10+3+5+8+2+9+6</f>
        <v>74</v>
      </c>
      <c r="H40">
        <f t="shared" ref="H40" si="80">F40-G40</f>
        <v>0</v>
      </c>
      <c r="J40">
        <f>40</f>
        <v>40</v>
      </c>
      <c r="L40">
        <f t="shared" si="28"/>
        <v>30</v>
      </c>
      <c r="M40">
        <f t="shared" ref="M40" si="81">D40*5</f>
        <v>0</v>
      </c>
      <c r="N40">
        <f>10+10+10</f>
        <v>30</v>
      </c>
      <c r="O40">
        <f t="shared" ref="O40" si="82">SUM(I40:N40)</f>
        <v>100</v>
      </c>
    </row>
    <row r="41" spans="1:15" x14ac:dyDescent="0.35">
      <c r="E41" s="2" t="e">
        <f t="shared" si="26"/>
        <v>#DIV/0!</v>
      </c>
      <c r="H41">
        <f t="shared" si="27"/>
        <v>0</v>
      </c>
      <c r="L41">
        <f t="shared" si="28"/>
        <v>0</v>
      </c>
      <c r="M41">
        <f t="shared" si="29"/>
        <v>0</v>
      </c>
      <c r="O41">
        <f t="shared" si="30"/>
        <v>0</v>
      </c>
    </row>
    <row r="42" spans="1:15" x14ac:dyDescent="0.35">
      <c r="E42" s="2" t="e">
        <f t="shared" si="26"/>
        <v>#DIV/0!</v>
      </c>
      <c r="H42">
        <f t="shared" si="27"/>
        <v>0</v>
      </c>
      <c r="L42">
        <f t="shared" si="28"/>
        <v>0</v>
      </c>
      <c r="M42">
        <f t="shared" si="29"/>
        <v>0</v>
      </c>
      <c r="O42">
        <f t="shared" si="30"/>
        <v>0</v>
      </c>
    </row>
    <row r="43" spans="1:15" x14ac:dyDescent="0.35">
      <c r="E43" s="2" t="e">
        <f t="shared" si="26"/>
        <v>#DIV/0!</v>
      </c>
      <c r="H43">
        <f t="shared" si="27"/>
        <v>0</v>
      </c>
      <c r="L43">
        <f t="shared" si="28"/>
        <v>0</v>
      </c>
      <c r="M43">
        <f t="shared" si="29"/>
        <v>0</v>
      </c>
      <c r="O43">
        <f t="shared" ref="O43" si="83">SUM(I43:N43)</f>
        <v>0</v>
      </c>
    </row>
    <row r="44" spans="1:15" x14ac:dyDescent="0.35">
      <c r="E44" s="2" t="e">
        <f t="shared" si="26"/>
        <v>#DIV/0!</v>
      </c>
      <c r="H44">
        <f t="shared" si="27"/>
        <v>0</v>
      </c>
      <c r="L44">
        <f t="shared" si="28"/>
        <v>0</v>
      </c>
      <c r="M44">
        <f t="shared" si="29"/>
        <v>0</v>
      </c>
      <c r="O44">
        <f t="shared" si="30"/>
        <v>0</v>
      </c>
    </row>
    <row r="45" spans="1:15" x14ac:dyDescent="0.35">
      <c r="E45" s="2" t="e">
        <f t="shared" si="26"/>
        <v>#DIV/0!</v>
      </c>
      <c r="H45">
        <f t="shared" si="27"/>
        <v>0</v>
      </c>
      <c r="L45">
        <f t="shared" si="28"/>
        <v>0</v>
      </c>
      <c r="M45">
        <f t="shared" si="29"/>
        <v>0</v>
      </c>
      <c r="O45">
        <f t="shared" si="30"/>
        <v>0</v>
      </c>
    </row>
    <row r="46" spans="1:15" x14ac:dyDescent="0.35">
      <c r="E46" s="2" t="e">
        <f t="shared" si="26"/>
        <v>#DIV/0!</v>
      </c>
      <c r="H46">
        <f t="shared" si="27"/>
        <v>0</v>
      </c>
      <c r="L46">
        <f t="shared" si="28"/>
        <v>0</v>
      </c>
      <c r="M46">
        <f t="shared" si="29"/>
        <v>0</v>
      </c>
      <c r="O46">
        <f t="shared" ref="O46" si="84">SUM(I46:N46)</f>
        <v>0</v>
      </c>
    </row>
    <row r="47" spans="1:15" x14ac:dyDescent="0.35">
      <c r="E47" s="2" t="e">
        <f t="shared" si="26"/>
        <v>#DIV/0!</v>
      </c>
      <c r="H47">
        <f t="shared" si="27"/>
        <v>0</v>
      </c>
      <c r="L47">
        <f t="shared" si="28"/>
        <v>0</v>
      </c>
      <c r="M47">
        <f t="shared" si="29"/>
        <v>0</v>
      </c>
      <c r="O47">
        <f t="shared" ref="O47" si="85">SUM(I47:N47)</f>
        <v>0</v>
      </c>
    </row>
    <row r="48" spans="1:15" x14ac:dyDescent="0.35">
      <c r="E48" s="2" t="e">
        <f t="shared" si="26"/>
        <v>#DIV/0!</v>
      </c>
      <c r="H48">
        <f t="shared" si="27"/>
        <v>0</v>
      </c>
      <c r="L48">
        <f t="shared" si="28"/>
        <v>0</v>
      </c>
      <c r="M48">
        <f t="shared" si="29"/>
        <v>0</v>
      </c>
      <c r="O48">
        <f t="shared" si="30"/>
        <v>0</v>
      </c>
    </row>
    <row r="49" spans="5:15" x14ac:dyDescent="0.35">
      <c r="E49" s="2" t="e">
        <f t="shared" si="26"/>
        <v>#DIV/0!</v>
      </c>
      <c r="H49">
        <f t="shared" si="27"/>
        <v>0</v>
      </c>
      <c r="L49">
        <f t="shared" si="28"/>
        <v>0</v>
      </c>
      <c r="M49">
        <f t="shared" si="29"/>
        <v>0</v>
      </c>
      <c r="O49">
        <f t="shared" si="30"/>
        <v>0</v>
      </c>
    </row>
    <row r="50" spans="5:15" x14ac:dyDescent="0.35">
      <c r="E50" s="2" t="e">
        <f t="shared" si="26"/>
        <v>#DIV/0!</v>
      </c>
      <c r="H50">
        <f t="shared" si="27"/>
        <v>0</v>
      </c>
      <c r="L50">
        <f t="shared" si="28"/>
        <v>0</v>
      </c>
      <c r="M50">
        <f t="shared" si="29"/>
        <v>0</v>
      </c>
      <c r="O50">
        <f t="shared" ref="O50" si="86">SUM(I50:N50)</f>
        <v>0</v>
      </c>
    </row>
    <row r="51" spans="5:15" x14ac:dyDescent="0.35">
      <c r="E51" s="2" t="e">
        <f t="shared" si="26"/>
        <v>#DIV/0!</v>
      </c>
      <c r="H51">
        <f t="shared" si="27"/>
        <v>0</v>
      </c>
      <c r="L51">
        <f t="shared" si="28"/>
        <v>0</v>
      </c>
      <c r="M51">
        <f t="shared" si="29"/>
        <v>0</v>
      </c>
      <c r="O51">
        <f t="shared" si="30"/>
        <v>0</v>
      </c>
    </row>
    <row r="52" spans="5:15" x14ac:dyDescent="0.35">
      <c r="E52" s="2" t="e">
        <f t="shared" si="26"/>
        <v>#DIV/0!</v>
      </c>
      <c r="H52">
        <f t="shared" si="27"/>
        <v>0</v>
      </c>
      <c r="L52">
        <f t="shared" si="28"/>
        <v>0</v>
      </c>
      <c r="M52">
        <v>0</v>
      </c>
      <c r="O52">
        <f t="shared" si="30"/>
        <v>0</v>
      </c>
    </row>
    <row r="53" spans="5:15" x14ac:dyDescent="0.35">
      <c r="E53" s="2" t="e">
        <f t="shared" si="26"/>
        <v>#DIV/0!</v>
      </c>
      <c r="H53">
        <f t="shared" si="27"/>
        <v>0</v>
      </c>
      <c r="L53">
        <f t="shared" si="28"/>
        <v>0</v>
      </c>
      <c r="M53">
        <f t="shared" ref="M53:M111" si="87">D53*5</f>
        <v>0</v>
      </c>
      <c r="O53">
        <f t="shared" si="30"/>
        <v>0</v>
      </c>
    </row>
    <row r="54" spans="5:15" x14ac:dyDescent="0.35">
      <c r="E54" s="2" t="e">
        <f t="shared" si="26"/>
        <v>#DIV/0!</v>
      </c>
      <c r="H54">
        <f t="shared" si="27"/>
        <v>0</v>
      </c>
      <c r="L54">
        <f t="shared" si="28"/>
        <v>0</v>
      </c>
      <c r="M54">
        <f t="shared" si="87"/>
        <v>0</v>
      </c>
      <c r="O54">
        <f t="shared" si="30"/>
        <v>0</v>
      </c>
    </row>
    <row r="55" spans="5:15" x14ac:dyDescent="0.35">
      <c r="E55" s="2" t="e">
        <f t="shared" si="26"/>
        <v>#DIV/0!</v>
      </c>
      <c r="H55">
        <f t="shared" si="27"/>
        <v>0</v>
      </c>
      <c r="L55">
        <f t="shared" si="28"/>
        <v>0</v>
      </c>
      <c r="M55">
        <f t="shared" si="87"/>
        <v>0</v>
      </c>
      <c r="O55">
        <f t="shared" si="30"/>
        <v>0</v>
      </c>
    </row>
    <row r="56" spans="5:15" x14ac:dyDescent="0.35">
      <c r="E56" s="2" t="e">
        <f t="shared" si="26"/>
        <v>#DIV/0!</v>
      </c>
      <c r="H56">
        <f t="shared" si="27"/>
        <v>0</v>
      </c>
      <c r="L56">
        <f t="shared" si="28"/>
        <v>0</v>
      </c>
      <c r="M56">
        <f t="shared" si="87"/>
        <v>0</v>
      </c>
      <c r="O56">
        <f t="shared" si="30"/>
        <v>0</v>
      </c>
    </row>
    <row r="57" spans="5:15" x14ac:dyDescent="0.35">
      <c r="E57" s="2" t="e">
        <f t="shared" si="26"/>
        <v>#DIV/0!</v>
      </c>
      <c r="H57">
        <f t="shared" si="27"/>
        <v>0</v>
      </c>
      <c r="L57">
        <f t="shared" si="28"/>
        <v>0</v>
      </c>
      <c r="M57">
        <f t="shared" si="87"/>
        <v>0</v>
      </c>
      <c r="O57">
        <f t="shared" si="30"/>
        <v>0</v>
      </c>
    </row>
    <row r="58" spans="5:15" x14ac:dyDescent="0.35">
      <c r="E58" s="2" t="e">
        <f t="shared" si="26"/>
        <v>#DIV/0!</v>
      </c>
      <c r="H58">
        <f t="shared" si="27"/>
        <v>0</v>
      </c>
      <c r="L58">
        <f t="shared" si="28"/>
        <v>0</v>
      </c>
      <c r="M58">
        <f t="shared" si="87"/>
        <v>0</v>
      </c>
      <c r="O58">
        <f t="shared" si="30"/>
        <v>0</v>
      </c>
    </row>
    <row r="59" spans="5:15" x14ac:dyDescent="0.35">
      <c r="E59" s="2" t="e">
        <f t="shared" si="26"/>
        <v>#DIV/0!</v>
      </c>
      <c r="H59">
        <f t="shared" si="27"/>
        <v>0</v>
      </c>
      <c r="L59">
        <f t="shared" si="28"/>
        <v>0</v>
      </c>
      <c r="M59">
        <f t="shared" si="87"/>
        <v>0</v>
      </c>
      <c r="O59">
        <f t="shared" si="30"/>
        <v>0</v>
      </c>
    </row>
    <row r="60" spans="5:15" x14ac:dyDescent="0.35">
      <c r="E60" s="2" t="e">
        <f t="shared" si="26"/>
        <v>#DIV/0!</v>
      </c>
      <c r="H60">
        <f t="shared" si="27"/>
        <v>0</v>
      </c>
      <c r="L60">
        <f t="shared" si="28"/>
        <v>0</v>
      </c>
      <c r="M60">
        <f t="shared" si="87"/>
        <v>0</v>
      </c>
      <c r="O60">
        <f t="shared" si="30"/>
        <v>0</v>
      </c>
    </row>
    <row r="61" spans="5:15" x14ac:dyDescent="0.35">
      <c r="E61" s="2" t="e">
        <f t="shared" si="26"/>
        <v>#DIV/0!</v>
      </c>
      <c r="H61">
        <f t="shared" si="27"/>
        <v>0</v>
      </c>
      <c r="L61">
        <f t="shared" si="28"/>
        <v>0</v>
      </c>
      <c r="M61">
        <f t="shared" si="87"/>
        <v>0</v>
      </c>
      <c r="O61">
        <f t="shared" si="30"/>
        <v>0</v>
      </c>
    </row>
    <row r="62" spans="5:15" x14ac:dyDescent="0.35">
      <c r="E62" s="2" t="e">
        <f t="shared" si="26"/>
        <v>#DIV/0!</v>
      </c>
      <c r="H62">
        <f t="shared" si="27"/>
        <v>0</v>
      </c>
      <c r="L62">
        <f t="shared" si="28"/>
        <v>0</v>
      </c>
      <c r="M62">
        <f t="shared" si="87"/>
        <v>0</v>
      </c>
      <c r="O62">
        <f t="shared" ref="O62" si="88">SUM(I62:N62)</f>
        <v>0</v>
      </c>
    </row>
    <row r="63" spans="5:15" x14ac:dyDescent="0.35">
      <c r="E63" s="2" t="e">
        <f t="shared" si="26"/>
        <v>#DIV/0!</v>
      </c>
      <c r="H63">
        <f t="shared" si="27"/>
        <v>0</v>
      </c>
      <c r="L63">
        <f t="shared" si="28"/>
        <v>0</v>
      </c>
      <c r="M63">
        <f t="shared" si="87"/>
        <v>0</v>
      </c>
      <c r="O63">
        <f t="shared" si="30"/>
        <v>0</v>
      </c>
    </row>
    <row r="64" spans="5:15" x14ac:dyDescent="0.35">
      <c r="E64" s="2" t="e">
        <f t="shared" si="26"/>
        <v>#DIV/0!</v>
      </c>
      <c r="H64">
        <f t="shared" si="27"/>
        <v>0</v>
      </c>
      <c r="L64">
        <f t="shared" si="28"/>
        <v>0</v>
      </c>
      <c r="M64">
        <f t="shared" si="87"/>
        <v>0</v>
      </c>
      <c r="O64">
        <f t="shared" si="30"/>
        <v>0</v>
      </c>
    </row>
    <row r="65" spans="1:16" x14ac:dyDescent="0.35">
      <c r="E65" s="2" t="e">
        <f t="shared" si="26"/>
        <v>#DIV/0!</v>
      </c>
      <c r="H65">
        <f t="shared" si="27"/>
        <v>0</v>
      </c>
      <c r="L65">
        <f t="shared" si="28"/>
        <v>0</v>
      </c>
      <c r="M65">
        <f t="shared" si="87"/>
        <v>0</v>
      </c>
      <c r="O65">
        <f t="shared" si="30"/>
        <v>0</v>
      </c>
    </row>
    <row r="66" spans="1:16" x14ac:dyDescent="0.35">
      <c r="E66" s="2" t="e">
        <f t="shared" si="26"/>
        <v>#DIV/0!</v>
      </c>
      <c r="H66">
        <f t="shared" si="27"/>
        <v>0</v>
      </c>
      <c r="L66">
        <f t="shared" si="28"/>
        <v>0</v>
      </c>
      <c r="M66">
        <f t="shared" si="87"/>
        <v>0</v>
      </c>
      <c r="O66">
        <f t="shared" si="30"/>
        <v>0</v>
      </c>
    </row>
    <row r="67" spans="1:16" x14ac:dyDescent="0.35">
      <c r="E67" s="2" t="e">
        <f t="shared" si="26"/>
        <v>#DIV/0!</v>
      </c>
      <c r="H67">
        <f t="shared" si="27"/>
        <v>0</v>
      </c>
      <c r="L67">
        <f t="shared" si="28"/>
        <v>0</v>
      </c>
      <c r="M67">
        <f t="shared" si="87"/>
        <v>0</v>
      </c>
      <c r="O67">
        <f t="shared" si="30"/>
        <v>0</v>
      </c>
    </row>
    <row r="68" spans="1:16" x14ac:dyDescent="0.35">
      <c r="E68" s="2" t="e">
        <f t="shared" si="26"/>
        <v>#DIV/0!</v>
      </c>
      <c r="H68">
        <f t="shared" si="27"/>
        <v>0</v>
      </c>
      <c r="L68">
        <f t="shared" si="28"/>
        <v>0</v>
      </c>
      <c r="M68">
        <f t="shared" si="87"/>
        <v>0</v>
      </c>
      <c r="O68">
        <f t="shared" si="30"/>
        <v>0</v>
      </c>
    </row>
    <row r="69" spans="1:16" x14ac:dyDescent="0.35">
      <c r="E69" s="2" t="e">
        <f t="shared" si="26"/>
        <v>#DIV/0!</v>
      </c>
      <c r="H69">
        <f t="shared" si="27"/>
        <v>0</v>
      </c>
      <c r="L69">
        <f t="shared" si="28"/>
        <v>0</v>
      </c>
      <c r="M69">
        <f t="shared" si="87"/>
        <v>0</v>
      </c>
      <c r="O69">
        <f t="shared" ref="O69" si="89">SUM(I69:N69)</f>
        <v>0</v>
      </c>
    </row>
    <row r="70" spans="1:16" x14ac:dyDescent="0.35">
      <c r="E70" s="2" t="e">
        <f t="shared" si="26"/>
        <v>#DIV/0!</v>
      </c>
      <c r="H70">
        <f t="shared" si="27"/>
        <v>0</v>
      </c>
      <c r="L70">
        <f t="shared" si="28"/>
        <v>0</v>
      </c>
      <c r="M70">
        <f t="shared" si="87"/>
        <v>0</v>
      </c>
      <c r="O70">
        <f t="shared" si="30"/>
        <v>0</v>
      </c>
    </row>
    <row r="71" spans="1:16" x14ac:dyDescent="0.35">
      <c r="E71" s="2" t="e">
        <f t="shared" si="26"/>
        <v>#DIV/0!</v>
      </c>
      <c r="H71">
        <f t="shared" si="27"/>
        <v>0</v>
      </c>
      <c r="L71">
        <f t="shared" si="28"/>
        <v>0</v>
      </c>
      <c r="M71">
        <f t="shared" si="87"/>
        <v>0</v>
      </c>
      <c r="O71">
        <f t="shared" si="30"/>
        <v>0</v>
      </c>
    </row>
    <row r="72" spans="1:16" x14ac:dyDescent="0.35">
      <c r="E72" s="2" t="e">
        <f t="shared" si="26"/>
        <v>#DIV/0!</v>
      </c>
      <c r="H72">
        <f t="shared" si="27"/>
        <v>0</v>
      </c>
      <c r="L72">
        <f t="shared" si="28"/>
        <v>0</v>
      </c>
      <c r="M72">
        <f t="shared" si="87"/>
        <v>0</v>
      </c>
      <c r="O72">
        <f t="shared" si="30"/>
        <v>0</v>
      </c>
    </row>
    <row r="73" spans="1:16" x14ac:dyDescent="0.35">
      <c r="A73" s="6"/>
      <c r="B73" s="4"/>
      <c r="C73" s="4"/>
      <c r="D73" s="4"/>
      <c r="E73" s="5" t="e">
        <f t="shared" si="26"/>
        <v>#DIV/0!</v>
      </c>
      <c r="F73" s="4"/>
      <c r="G73" s="4"/>
      <c r="H73" s="4">
        <f t="shared" si="27"/>
        <v>0</v>
      </c>
      <c r="I73" s="4"/>
      <c r="J73" s="4"/>
      <c r="K73" s="4"/>
      <c r="L73" s="4">
        <f t="shared" si="28"/>
        <v>0</v>
      </c>
      <c r="M73" s="4">
        <f t="shared" si="87"/>
        <v>0</v>
      </c>
      <c r="N73" s="4"/>
      <c r="O73" s="4">
        <f t="shared" si="30"/>
        <v>0</v>
      </c>
      <c r="P73" s="4"/>
    </row>
    <row r="74" spans="1:16" x14ac:dyDescent="0.35">
      <c r="E74" s="2" t="e">
        <f t="shared" si="26"/>
        <v>#DIV/0!</v>
      </c>
      <c r="H74">
        <f t="shared" si="27"/>
        <v>0</v>
      </c>
      <c r="L74">
        <f t="shared" si="28"/>
        <v>0</v>
      </c>
      <c r="M74">
        <f t="shared" si="87"/>
        <v>0</v>
      </c>
      <c r="O74">
        <f t="shared" si="30"/>
        <v>0</v>
      </c>
      <c r="P74" s="4"/>
    </row>
    <row r="75" spans="1:16" x14ac:dyDescent="0.35">
      <c r="E75" s="2" t="e">
        <f t="shared" si="26"/>
        <v>#DIV/0!</v>
      </c>
      <c r="H75">
        <f t="shared" si="27"/>
        <v>0</v>
      </c>
      <c r="L75">
        <f t="shared" si="28"/>
        <v>0</v>
      </c>
      <c r="M75">
        <f t="shared" si="87"/>
        <v>0</v>
      </c>
      <c r="O75">
        <f t="shared" si="30"/>
        <v>0</v>
      </c>
    </row>
    <row r="76" spans="1:16" x14ac:dyDescent="0.35">
      <c r="E76" s="2" t="e">
        <f t="shared" si="26"/>
        <v>#DIV/0!</v>
      </c>
      <c r="H76">
        <f t="shared" si="27"/>
        <v>0</v>
      </c>
      <c r="L76">
        <f t="shared" si="28"/>
        <v>0</v>
      </c>
      <c r="M76">
        <f t="shared" si="87"/>
        <v>0</v>
      </c>
      <c r="O76">
        <f t="shared" si="30"/>
        <v>0</v>
      </c>
    </row>
    <row r="77" spans="1:16" x14ac:dyDescent="0.35">
      <c r="A77" s="6"/>
      <c r="B77" s="4"/>
      <c r="C77" s="4"/>
      <c r="D77" s="4"/>
      <c r="E77" s="5" t="e">
        <f t="shared" si="26"/>
        <v>#DIV/0!</v>
      </c>
      <c r="F77" s="4"/>
      <c r="G77" s="4"/>
      <c r="H77" s="4">
        <f t="shared" si="27"/>
        <v>0</v>
      </c>
      <c r="I77" s="4"/>
      <c r="J77" s="4"/>
      <c r="K77" s="4"/>
      <c r="L77" s="4">
        <f t="shared" si="28"/>
        <v>0</v>
      </c>
      <c r="M77" s="4">
        <f t="shared" si="87"/>
        <v>0</v>
      </c>
      <c r="N77" s="4"/>
      <c r="O77" s="4">
        <f t="shared" si="30"/>
        <v>0</v>
      </c>
      <c r="P77" s="4"/>
    </row>
    <row r="78" spans="1:16" x14ac:dyDescent="0.35">
      <c r="A78" s="6"/>
      <c r="B78" s="4"/>
      <c r="C78" s="4"/>
      <c r="D78" s="4"/>
      <c r="E78" s="5" t="e">
        <f t="shared" si="26"/>
        <v>#DIV/0!</v>
      </c>
      <c r="F78" s="4"/>
      <c r="G78" s="4"/>
      <c r="H78" s="4">
        <f t="shared" si="27"/>
        <v>0</v>
      </c>
      <c r="I78" s="4"/>
      <c r="J78" s="4"/>
      <c r="K78" s="4"/>
      <c r="L78" s="4">
        <f t="shared" si="28"/>
        <v>0</v>
      </c>
      <c r="M78" s="4">
        <f t="shared" si="87"/>
        <v>0</v>
      </c>
      <c r="N78" s="4"/>
      <c r="O78" s="4">
        <f t="shared" si="30"/>
        <v>0</v>
      </c>
      <c r="P78" s="4"/>
    </row>
    <row r="79" spans="1:16" x14ac:dyDescent="0.35">
      <c r="A79" s="6"/>
      <c r="B79" s="4"/>
      <c r="C79" s="4"/>
      <c r="D79" s="4"/>
      <c r="E79" s="5" t="e">
        <f t="shared" si="26"/>
        <v>#DIV/0!</v>
      </c>
      <c r="F79" s="4"/>
      <c r="G79" s="4"/>
      <c r="H79" s="4">
        <f t="shared" si="27"/>
        <v>0</v>
      </c>
      <c r="I79" s="4"/>
      <c r="J79" s="4"/>
      <c r="K79" s="4"/>
      <c r="L79" s="4">
        <f t="shared" si="28"/>
        <v>0</v>
      </c>
      <c r="M79" s="4">
        <f t="shared" si="87"/>
        <v>0</v>
      </c>
      <c r="N79" s="4"/>
      <c r="O79" s="4">
        <f t="shared" si="30"/>
        <v>0</v>
      </c>
      <c r="P79" s="4"/>
    </row>
    <row r="80" spans="1:16" x14ac:dyDescent="0.35">
      <c r="A80" s="6"/>
      <c r="B80" s="4"/>
      <c r="C80" s="4"/>
      <c r="D80" s="4"/>
      <c r="E80" s="5" t="e">
        <f t="shared" si="26"/>
        <v>#DIV/0!</v>
      </c>
      <c r="F80" s="4"/>
      <c r="G80" s="4"/>
      <c r="H80" s="4">
        <f t="shared" si="27"/>
        <v>0</v>
      </c>
      <c r="I80" s="4"/>
      <c r="J80" s="4"/>
      <c r="K80" s="4"/>
      <c r="L80" s="4">
        <f t="shared" si="28"/>
        <v>0</v>
      </c>
      <c r="M80" s="4">
        <f t="shared" si="87"/>
        <v>0</v>
      </c>
      <c r="N80" s="4"/>
      <c r="O80" s="4">
        <f t="shared" si="30"/>
        <v>0</v>
      </c>
      <c r="P80" s="4"/>
    </row>
    <row r="81" spans="1:16" x14ac:dyDescent="0.35">
      <c r="A81" s="6"/>
      <c r="B81" s="4"/>
      <c r="C81" s="4"/>
      <c r="D81" s="4"/>
      <c r="E81" s="5" t="e">
        <f t="shared" si="26"/>
        <v>#DIV/0!</v>
      </c>
      <c r="F81" s="4"/>
      <c r="G81" s="4"/>
      <c r="H81" s="4">
        <f t="shared" si="27"/>
        <v>0</v>
      </c>
      <c r="I81" s="4"/>
      <c r="J81" s="4"/>
      <c r="K81" s="4"/>
      <c r="L81" s="4">
        <f t="shared" si="28"/>
        <v>0</v>
      </c>
      <c r="M81" s="4">
        <f t="shared" si="87"/>
        <v>0</v>
      </c>
      <c r="N81" s="4"/>
      <c r="O81" s="4">
        <f t="shared" si="30"/>
        <v>0</v>
      </c>
      <c r="P81" s="4"/>
    </row>
    <row r="82" spans="1:16" x14ac:dyDescent="0.35">
      <c r="A82" s="6"/>
      <c r="B82" s="4"/>
      <c r="C82" s="4"/>
      <c r="D82" s="4"/>
      <c r="E82" s="5" t="e">
        <f t="shared" si="26"/>
        <v>#DIV/0!</v>
      </c>
      <c r="F82" s="4"/>
      <c r="G82" s="4"/>
      <c r="H82" s="4">
        <f t="shared" si="27"/>
        <v>0</v>
      </c>
      <c r="I82" s="4"/>
      <c r="J82" s="4"/>
      <c r="K82" s="4"/>
      <c r="L82" s="4">
        <f t="shared" si="28"/>
        <v>0</v>
      </c>
      <c r="M82" s="4">
        <f t="shared" si="87"/>
        <v>0</v>
      </c>
      <c r="N82" s="4"/>
      <c r="O82" s="4">
        <f t="shared" ref="O82:O111" si="90">SUM(I82:N82)</f>
        <v>0</v>
      </c>
    </row>
    <row r="83" spans="1:16" x14ac:dyDescent="0.35">
      <c r="E83" s="2" t="e">
        <f t="shared" si="26"/>
        <v>#DIV/0!</v>
      </c>
      <c r="H83">
        <f t="shared" si="27"/>
        <v>0</v>
      </c>
      <c r="L83">
        <f t="shared" si="28"/>
        <v>0</v>
      </c>
      <c r="M83">
        <f t="shared" si="87"/>
        <v>0</v>
      </c>
      <c r="O83">
        <f t="shared" si="90"/>
        <v>0</v>
      </c>
    </row>
    <row r="84" spans="1:16" x14ac:dyDescent="0.35">
      <c r="E84" s="2" t="e">
        <f t="shared" si="26"/>
        <v>#DIV/0!</v>
      </c>
      <c r="H84">
        <f t="shared" si="27"/>
        <v>0</v>
      </c>
      <c r="L84">
        <f t="shared" si="28"/>
        <v>0</v>
      </c>
      <c r="M84">
        <f t="shared" si="87"/>
        <v>0</v>
      </c>
      <c r="O84">
        <f t="shared" si="90"/>
        <v>0</v>
      </c>
    </row>
    <row r="85" spans="1:16" x14ac:dyDescent="0.35">
      <c r="E85" s="2" t="e">
        <f t="shared" si="26"/>
        <v>#DIV/0!</v>
      </c>
      <c r="H85">
        <f t="shared" si="27"/>
        <v>0</v>
      </c>
      <c r="L85">
        <f t="shared" si="28"/>
        <v>0</v>
      </c>
      <c r="M85">
        <f t="shared" si="87"/>
        <v>0</v>
      </c>
      <c r="O85">
        <f t="shared" si="90"/>
        <v>0</v>
      </c>
    </row>
    <row r="86" spans="1:16" x14ac:dyDescent="0.35">
      <c r="E86" s="2" t="e">
        <f t="shared" si="26"/>
        <v>#DIV/0!</v>
      </c>
      <c r="H86">
        <f t="shared" si="27"/>
        <v>0</v>
      </c>
      <c r="L86">
        <f t="shared" si="28"/>
        <v>0</v>
      </c>
      <c r="M86">
        <f t="shared" si="87"/>
        <v>0</v>
      </c>
      <c r="O86">
        <f t="shared" si="90"/>
        <v>0</v>
      </c>
    </row>
    <row r="87" spans="1:16" x14ac:dyDescent="0.35">
      <c r="E87" s="2" t="e">
        <f t="shared" si="26"/>
        <v>#DIV/0!</v>
      </c>
      <c r="H87">
        <f t="shared" si="27"/>
        <v>0</v>
      </c>
      <c r="L87">
        <f t="shared" si="28"/>
        <v>0</v>
      </c>
      <c r="M87">
        <f t="shared" si="87"/>
        <v>0</v>
      </c>
      <c r="O87">
        <f t="shared" si="90"/>
        <v>0</v>
      </c>
    </row>
    <row r="88" spans="1:16" x14ac:dyDescent="0.35">
      <c r="E88" s="2" t="e">
        <f t="shared" si="26"/>
        <v>#DIV/0!</v>
      </c>
      <c r="H88">
        <f t="shared" si="27"/>
        <v>0</v>
      </c>
      <c r="L88">
        <f t="shared" si="28"/>
        <v>0</v>
      </c>
      <c r="M88">
        <f t="shared" si="87"/>
        <v>0</v>
      </c>
      <c r="O88">
        <f t="shared" si="90"/>
        <v>0</v>
      </c>
    </row>
    <row r="89" spans="1:16" x14ac:dyDescent="0.35">
      <c r="E89" s="2" t="e">
        <f t="shared" si="26"/>
        <v>#DIV/0!</v>
      </c>
      <c r="H89">
        <f t="shared" si="27"/>
        <v>0</v>
      </c>
      <c r="M89">
        <f t="shared" si="87"/>
        <v>0</v>
      </c>
      <c r="O89">
        <f t="shared" si="90"/>
        <v>0</v>
      </c>
    </row>
    <row r="90" spans="1:16" x14ac:dyDescent="0.35">
      <c r="E90" s="2" t="e">
        <f t="shared" si="26"/>
        <v>#DIV/0!</v>
      </c>
      <c r="H90">
        <f t="shared" si="27"/>
        <v>0</v>
      </c>
      <c r="M90">
        <f t="shared" si="87"/>
        <v>0</v>
      </c>
      <c r="O90">
        <f t="shared" si="90"/>
        <v>0</v>
      </c>
    </row>
    <row r="91" spans="1:16" x14ac:dyDescent="0.35">
      <c r="E91" s="2" t="e">
        <f t="shared" si="26"/>
        <v>#DIV/0!</v>
      </c>
      <c r="H91">
        <f t="shared" si="27"/>
        <v>0</v>
      </c>
      <c r="M91">
        <f t="shared" si="87"/>
        <v>0</v>
      </c>
      <c r="O91">
        <f t="shared" si="90"/>
        <v>0</v>
      </c>
    </row>
    <row r="92" spans="1:16" x14ac:dyDescent="0.35">
      <c r="E92" s="2" t="e">
        <f t="shared" si="26"/>
        <v>#DIV/0!</v>
      </c>
      <c r="H92">
        <f t="shared" si="27"/>
        <v>0</v>
      </c>
      <c r="M92">
        <f t="shared" si="87"/>
        <v>0</v>
      </c>
      <c r="O92">
        <f t="shared" si="90"/>
        <v>0</v>
      </c>
    </row>
    <row r="93" spans="1:16" x14ac:dyDescent="0.35">
      <c r="E93" s="2" t="e">
        <f t="shared" si="26"/>
        <v>#DIV/0!</v>
      </c>
      <c r="H93">
        <f t="shared" si="27"/>
        <v>0</v>
      </c>
      <c r="M93">
        <f t="shared" si="87"/>
        <v>0</v>
      </c>
      <c r="O93">
        <f t="shared" si="90"/>
        <v>0</v>
      </c>
    </row>
    <row r="94" spans="1:16" x14ac:dyDescent="0.35">
      <c r="E94" s="2" t="e">
        <f t="shared" si="26"/>
        <v>#DIV/0!</v>
      </c>
      <c r="H94">
        <f t="shared" si="27"/>
        <v>0</v>
      </c>
      <c r="M94">
        <f t="shared" si="87"/>
        <v>0</v>
      </c>
      <c r="O94">
        <f t="shared" si="90"/>
        <v>0</v>
      </c>
    </row>
    <row r="95" spans="1:16" x14ac:dyDescent="0.35">
      <c r="E95" s="2" t="e">
        <f t="shared" si="26"/>
        <v>#DIV/0!</v>
      </c>
      <c r="H95">
        <f t="shared" si="27"/>
        <v>0</v>
      </c>
      <c r="M95">
        <f t="shared" si="87"/>
        <v>0</v>
      </c>
      <c r="O95">
        <f t="shared" si="90"/>
        <v>0</v>
      </c>
    </row>
    <row r="96" spans="1:16" x14ac:dyDescent="0.35">
      <c r="E96" s="2" t="e">
        <f t="shared" si="26"/>
        <v>#DIV/0!</v>
      </c>
      <c r="H96">
        <f t="shared" si="27"/>
        <v>0</v>
      </c>
      <c r="M96">
        <f t="shared" si="87"/>
        <v>0</v>
      </c>
      <c r="O96">
        <f t="shared" si="90"/>
        <v>0</v>
      </c>
    </row>
    <row r="97" spans="5:15" x14ac:dyDescent="0.35">
      <c r="E97" s="2" t="e">
        <f t="shared" si="26"/>
        <v>#DIV/0!</v>
      </c>
      <c r="H97">
        <f t="shared" si="27"/>
        <v>0</v>
      </c>
      <c r="M97">
        <f t="shared" si="87"/>
        <v>0</v>
      </c>
      <c r="O97">
        <f t="shared" si="90"/>
        <v>0</v>
      </c>
    </row>
    <row r="98" spans="5:15" x14ac:dyDescent="0.35">
      <c r="E98" s="2" t="e">
        <f t="shared" si="26"/>
        <v>#DIV/0!</v>
      </c>
      <c r="H98">
        <f t="shared" si="27"/>
        <v>0</v>
      </c>
      <c r="M98">
        <f t="shared" si="87"/>
        <v>0</v>
      </c>
      <c r="O98">
        <f t="shared" si="90"/>
        <v>0</v>
      </c>
    </row>
    <row r="99" spans="5:15" x14ac:dyDescent="0.35">
      <c r="E99" s="2" t="e">
        <f t="shared" ref="E99:E111" si="91">(B99)/(B99+C99+D99)</f>
        <v>#DIV/0!</v>
      </c>
      <c r="H99">
        <f t="shared" ref="H99:H111" si="92">F99-G99</f>
        <v>0</v>
      </c>
      <c r="M99">
        <f t="shared" si="87"/>
        <v>0</v>
      </c>
      <c r="O99">
        <f t="shared" si="90"/>
        <v>0</v>
      </c>
    </row>
    <row r="100" spans="5:15" x14ac:dyDescent="0.35">
      <c r="E100" s="2" t="e">
        <f t="shared" si="91"/>
        <v>#DIV/0!</v>
      </c>
      <c r="H100">
        <f t="shared" si="92"/>
        <v>0</v>
      </c>
      <c r="M100">
        <f t="shared" si="87"/>
        <v>0</v>
      </c>
      <c r="O100">
        <f t="shared" si="90"/>
        <v>0</v>
      </c>
    </row>
    <row r="101" spans="5:15" x14ac:dyDescent="0.35">
      <c r="E101" s="2" t="e">
        <f t="shared" si="91"/>
        <v>#DIV/0!</v>
      </c>
      <c r="H101">
        <f t="shared" si="92"/>
        <v>0</v>
      </c>
      <c r="M101">
        <f t="shared" si="87"/>
        <v>0</v>
      </c>
      <c r="O101">
        <f t="shared" si="90"/>
        <v>0</v>
      </c>
    </row>
    <row r="102" spans="5:15" x14ac:dyDescent="0.35">
      <c r="E102" s="2" t="e">
        <f t="shared" si="91"/>
        <v>#DIV/0!</v>
      </c>
      <c r="H102">
        <f t="shared" si="92"/>
        <v>0</v>
      </c>
      <c r="M102">
        <f t="shared" si="87"/>
        <v>0</v>
      </c>
      <c r="O102">
        <f t="shared" si="90"/>
        <v>0</v>
      </c>
    </row>
    <row r="103" spans="5:15" x14ac:dyDescent="0.35">
      <c r="E103" s="2" t="e">
        <f t="shared" si="91"/>
        <v>#DIV/0!</v>
      </c>
      <c r="H103">
        <f t="shared" si="92"/>
        <v>0</v>
      </c>
      <c r="M103">
        <f t="shared" si="87"/>
        <v>0</v>
      </c>
      <c r="O103">
        <f t="shared" si="90"/>
        <v>0</v>
      </c>
    </row>
    <row r="104" spans="5:15" x14ac:dyDescent="0.35">
      <c r="E104" s="2" t="e">
        <f t="shared" si="91"/>
        <v>#DIV/0!</v>
      </c>
      <c r="H104">
        <f t="shared" si="92"/>
        <v>0</v>
      </c>
      <c r="M104">
        <f t="shared" si="87"/>
        <v>0</v>
      </c>
      <c r="O104">
        <f t="shared" si="90"/>
        <v>0</v>
      </c>
    </row>
    <row r="105" spans="5:15" x14ac:dyDescent="0.35">
      <c r="E105" s="2" t="e">
        <f t="shared" si="91"/>
        <v>#DIV/0!</v>
      </c>
      <c r="H105">
        <f t="shared" si="92"/>
        <v>0</v>
      </c>
      <c r="M105">
        <f t="shared" si="87"/>
        <v>0</v>
      </c>
      <c r="O105">
        <f t="shared" si="90"/>
        <v>0</v>
      </c>
    </row>
    <row r="106" spans="5:15" x14ac:dyDescent="0.35">
      <c r="E106" s="2" t="e">
        <f t="shared" si="91"/>
        <v>#DIV/0!</v>
      </c>
      <c r="H106">
        <f t="shared" si="92"/>
        <v>0</v>
      </c>
      <c r="M106">
        <f t="shared" si="87"/>
        <v>0</v>
      </c>
      <c r="O106">
        <f t="shared" si="90"/>
        <v>0</v>
      </c>
    </row>
    <row r="107" spans="5:15" x14ac:dyDescent="0.35">
      <c r="E107" s="2" t="e">
        <f t="shared" si="91"/>
        <v>#DIV/0!</v>
      </c>
      <c r="H107">
        <f t="shared" si="92"/>
        <v>0</v>
      </c>
      <c r="M107">
        <f t="shared" si="87"/>
        <v>0</v>
      </c>
      <c r="O107">
        <f t="shared" si="90"/>
        <v>0</v>
      </c>
    </row>
    <row r="108" spans="5:15" x14ac:dyDescent="0.35">
      <c r="E108" t="e">
        <f t="shared" si="91"/>
        <v>#DIV/0!</v>
      </c>
      <c r="H108">
        <f t="shared" si="92"/>
        <v>0</v>
      </c>
      <c r="M108">
        <f t="shared" si="87"/>
        <v>0</v>
      </c>
      <c r="O108">
        <f t="shared" si="90"/>
        <v>0</v>
      </c>
    </row>
    <row r="109" spans="5:15" x14ac:dyDescent="0.35">
      <c r="E109" t="e">
        <f t="shared" si="91"/>
        <v>#DIV/0!</v>
      </c>
      <c r="H109">
        <f t="shared" si="92"/>
        <v>0</v>
      </c>
      <c r="M109">
        <f t="shared" si="87"/>
        <v>0</v>
      </c>
      <c r="O109">
        <f t="shared" si="90"/>
        <v>0</v>
      </c>
    </row>
    <row r="110" spans="5:15" x14ac:dyDescent="0.35">
      <c r="E110" t="e">
        <f t="shared" si="91"/>
        <v>#DIV/0!</v>
      </c>
      <c r="H110">
        <f t="shared" si="92"/>
        <v>0</v>
      </c>
      <c r="M110">
        <f t="shared" si="87"/>
        <v>0</v>
      </c>
      <c r="O110">
        <f t="shared" si="90"/>
        <v>0</v>
      </c>
    </row>
    <row r="111" spans="5:15" x14ac:dyDescent="0.35">
      <c r="E111" t="e">
        <f t="shared" si="91"/>
        <v>#DIV/0!</v>
      </c>
      <c r="H111">
        <f t="shared" si="92"/>
        <v>0</v>
      </c>
      <c r="M111">
        <f t="shared" si="87"/>
        <v>0</v>
      </c>
      <c r="O111">
        <f t="shared" si="90"/>
        <v>0</v>
      </c>
    </row>
  </sheetData>
  <sortState xmlns:xlrd2="http://schemas.microsoft.com/office/spreadsheetml/2017/richdata2" ref="A12:O110">
    <sortCondition ref="A71:A1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7"/>
  <sheetViews>
    <sheetView topLeftCell="A8" zoomScale="90" zoomScaleNormal="90" workbookViewId="0">
      <selection activeCell="H9" sqref="H9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156</v>
      </c>
      <c r="B3">
        <f>1+1</f>
        <v>2</v>
      </c>
      <c r="C3">
        <f>1+1</f>
        <v>2</v>
      </c>
      <c r="E3" s="2">
        <f t="shared" ref="E3" si="0">(B3)/(B3+C3+D3)</f>
        <v>0.5</v>
      </c>
      <c r="F3">
        <f>8+7+9+3</f>
        <v>27</v>
      </c>
      <c r="G3">
        <f>2+10+3+4</f>
        <v>19</v>
      </c>
      <c r="H3">
        <f t="shared" ref="H3" si="1">F3-G3</f>
        <v>8</v>
      </c>
      <c r="J3">
        <f>40</f>
        <v>40</v>
      </c>
      <c r="L3">
        <f t="shared" ref="L3" si="2">B3*10</f>
        <v>20</v>
      </c>
      <c r="M3">
        <f t="shared" ref="M3" si="3">D3*5</f>
        <v>0</v>
      </c>
      <c r="N3">
        <f>10</f>
        <v>10</v>
      </c>
      <c r="O3">
        <f t="shared" ref="O3" si="4">SUM(I3:N3)</f>
        <v>70</v>
      </c>
    </row>
    <row r="4" spans="1:27" x14ac:dyDescent="0.35">
      <c r="A4" s="3" t="s">
        <v>60</v>
      </c>
      <c r="B4">
        <f>1</f>
        <v>1</v>
      </c>
      <c r="C4">
        <f>1+1+1+1+1+1+1</f>
        <v>7</v>
      </c>
      <c r="E4" s="2">
        <f t="shared" ref="E4:E6" si="5">(B4)/(B4+C4+D4)</f>
        <v>0.125</v>
      </c>
      <c r="F4">
        <f>5+12+6+0+5+4+1+2</f>
        <v>35</v>
      </c>
      <c r="G4">
        <f>6+8+8+14+6+11+11+12</f>
        <v>76</v>
      </c>
      <c r="H4">
        <f t="shared" ref="H4:H6" si="6">F4-G4</f>
        <v>-41</v>
      </c>
      <c r="K4">
        <f>20</f>
        <v>20</v>
      </c>
      <c r="L4">
        <f t="shared" ref="L4:L6" si="7">B4*10</f>
        <v>10</v>
      </c>
      <c r="M4">
        <f t="shared" ref="M4:M6" si="8">D4*5</f>
        <v>0</v>
      </c>
      <c r="N4">
        <f>10+10+10</f>
        <v>30</v>
      </c>
      <c r="O4">
        <f t="shared" ref="O4" si="9">SUM(I4:N4)</f>
        <v>60</v>
      </c>
    </row>
    <row r="5" spans="1:27" x14ac:dyDescent="0.35">
      <c r="A5" s="3" t="s">
        <v>114</v>
      </c>
      <c r="B5">
        <f>1+1+1</f>
        <v>3</v>
      </c>
      <c r="C5">
        <f>1+1+1</f>
        <v>3</v>
      </c>
      <c r="E5" s="2">
        <f t="shared" si="5"/>
        <v>0.5</v>
      </c>
      <c r="F5">
        <f>3+8+3+14+8+2</f>
        <v>38</v>
      </c>
      <c r="G5">
        <f>5+4+10+4+7+8</f>
        <v>38</v>
      </c>
      <c r="H5">
        <f t="shared" si="6"/>
        <v>0</v>
      </c>
      <c r="L5">
        <f t="shared" si="7"/>
        <v>30</v>
      </c>
      <c r="M5">
        <f t="shared" si="8"/>
        <v>0</v>
      </c>
      <c r="N5">
        <f>10+10</f>
        <v>20</v>
      </c>
      <c r="O5">
        <f t="shared" ref="O5:O6" si="10">SUM(I5:N5)</f>
        <v>50</v>
      </c>
    </row>
    <row r="6" spans="1:27" x14ac:dyDescent="0.35">
      <c r="A6" s="3" t="s">
        <v>146</v>
      </c>
      <c r="C6">
        <f>1+1+1</f>
        <v>3</v>
      </c>
      <c r="E6" s="2">
        <f t="shared" si="5"/>
        <v>0</v>
      </c>
      <c r="F6">
        <f>5+3+8</f>
        <v>16</v>
      </c>
      <c r="G6">
        <f>7+12+10</f>
        <v>29</v>
      </c>
      <c r="H6">
        <f t="shared" si="6"/>
        <v>-13</v>
      </c>
      <c r="L6">
        <f t="shared" si="7"/>
        <v>0</v>
      </c>
      <c r="M6">
        <f t="shared" si="8"/>
        <v>0</v>
      </c>
      <c r="N6">
        <f>10</f>
        <v>10</v>
      </c>
      <c r="O6">
        <f t="shared" si="10"/>
        <v>10</v>
      </c>
    </row>
    <row r="7" spans="1:27" x14ac:dyDescent="0.35">
      <c r="A7" s="3" t="s">
        <v>147</v>
      </c>
      <c r="B7">
        <f>1+1</f>
        <v>2</v>
      </c>
      <c r="C7">
        <f>1+1+1</f>
        <v>3</v>
      </c>
      <c r="E7" s="2">
        <f t="shared" ref="E7" si="11">(B7)/(B7+C7+D7)</f>
        <v>0.4</v>
      </c>
      <c r="F7">
        <f>4+5+10+12+3</f>
        <v>34</v>
      </c>
      <c r="G7">
        <f>11+11+8+6+5</f>
        <v>41</v>
      </c>
      <c r="H7">
        <f t="shared" ref="H7" si="12">F7-G7</f>
        <v>-7</v>
      </c>
      <c r="J7">
        <f>40</f>
        <v>40</v>
      </c>
      <c r="L7">
        <f t="shared" ref="L7" si="13">B7*10</f>
        <v>20</v>
      </c>
      <c r="M7">
        <f t="shared" ref="M7" si="14">D7*5</f>
        <v>0</v>
      </c>
      <c r="N7">
        <f>10</f>
        <v>10</v>
      </c>
      <c r="O7">
        <f t="shared" ref="O7" si="15">SUM(I7:N7)</f>
        <v>70</v>
      </c>
    </row>
    <row r="8" spans="1:27" x14ac:dyDescent="0.35">
      <c r="A8" s="3" t="s">
        <v>42</v>
      </c>
      <c r="B8">
        <f>1+1+1+1</f>
        <v>4</v>
      </c>
      <c r="C8">
        <f>1+1+1</f>
        <v>3</v>
      </c>
      <c r="E8" s="2">
        <f t="shared" ref="E8:E94" si="16">(B8)/(B8+C8+D8)</f>
        <v>0.5714285714285714</v>
      </c>
      <c r="F8">
        <f>8+8+1+11+1+12+0</f>
        <v>41</v>
      </c>
      <c r="G8">
        <f>1+3+8+4+12+2+11</f>
        <v>41</v>
      </c>
      <c r="H8">
        <f t="shared" ref="H8:H94" si="17">F8-G8</f>
        <v>0</v>
      </c>
      <c r="J8">
        <f>40+40</f>
        <v>80</v>
      </c>
      <c r="L8">
        <f t="shared" ref="L8:L84" si="18">B8*10</f>
        <v>40</v>
      </c>
      <c r="M8">
        <f t="shared" ref="M8:M47" si="19">D8*5</f>
        <v>0</v>
      </c>
      <c r="N8">
        <f>10+10</f>
        <v>20</v>
      </c>
      <c r="O8">
        <f t="shared" ref="O8:O77" si="20">SUM(I8:N8)</f>
        <v>140</v>
      </c>
    </row>
    <row r="9" spans="1:27" x14ac:dyDescent="0.35">
      <c r="A9" s="3" t="s">
        <v>182</v>
      </c>
      <c r="B9">
        <f>1</f>
        <v>1</v>
      </c>
      <c r="C9">
        <f>1+1+1</f>
        <v>3</v>
      </c>
      <c r="E9" s="2">
        <f t="shared" si="16"/>
        <v>0.25</v>
      </c>
      <c r="F9">
        <f>4+5+11+6</f>
        <v>26</v>
      </c>
      <c r="G9">
        <f>14+8+7+11</f>
        <v>40</v>
      </c>
      <c r="H9">
        <f t="shared" si="17"/>
        <v>-14</v>
      </c>
      <c r="J9">
        <f>40</f>
        <v>40</v>
      </c>
      <c r="L9">
        <f t="shared" si="18"/>
        <v>10</v>
      </c>
      <c r="M9">
        <f t="shared" si="19"/>
        <v>0</v>
      </c>
      <c r="N9">
        <f>10</f>
        <v>10</v>
      </c>
      <c r="O9">
        <f t="shared" ref="O9" si="21">SUM(I9:N9)</f>
        <v>60</v>
      </c>
    </row>
    <row r="10" spans="1:27" x14ac:dyDescent="0.35">
      <c r="A10" s="3" t="s">
        <v>62</v>
      </c>
      <c r="B10">
        <f>1+1+1</f>
        <v>3</v>
      </c>
      <c r="C10">
        <f>1+1</f>
        <v>2</v>
      </c>
      <c r="E10" s="2">
        <f t="shared" si="16"/>
        <v>0.6</v>
      </c>
      <c r="F10">
        <f>2+9+3+12+6</f>
        <v>32</v>
      </c>
      <c r="G10">
        <f>4+1+5+5+4</f>
        <v>19</v>
      </c>
      <c r="H10">
        <f t="shared" si="17"/>
        <v>13</v>
      </c>
      <c r="J10">
        <f>40</f>
        <v>40</v>
      </c>
      <c r="L10">
        <f t="shared" si="18"/>
        <v>30</v>
      </c>
      <c r="M10">
        <f t="shared" si="19"/>
        <v>0</v>
      </c>
      <c r="N10">
        <f>10+10</f>
        <v>20</v>
      </c>
      <c r="O10">
        <f t="shared" si="20"/>
        <v>90</v>
      </c>
    </row>
    <row r="11" spans="1:27" x14ac:dyDescent="0.35">
      <c r="A11" s="3" t="s">
        <v>65</v>
      </c>
      <c r="B11">
        <f>1+1+1+1+1+1</f>
        <v>6</v>
      </c>
      <c r="C11">
        <f>1+1+1+1+1+1+1+1+1+1</f>
        <v>10</v>
      </c>
      <c r="D11">
        <f>1</f>
        <v>1</v>
      </c>
      <c r="E11" s="2">
        <f t="shared" si="16"/>
        <v>0.35294117647058826</v>
      </c>
      <c r="F11">
        <f>1+7+5+6+7+1+5+7+9+12+3+12+6+8+4+12+1</f>
        <v>106</v>
      </c>
      <c r="G11">
        <f>9+17+9+3+6+0+6+8+5+13+9+9+6+11+8+4+13</f>
        <v>136</v>
      </c>
      <c r="H11">
        <f t="shared" si="17"/>
        <v>-30</v>
      </c>
      <c r="J11">
        <f>20</f>
        <v>20</v>
      </c>
      <c r="K11">
        <f>20+20+20</f>
        <v>60</v>
      </c>
      <c r="L11">
        <f t="shared" si="18"/>
        <v>60</v>
      </c>
      <c r="M11">
        <f t="shared" si="19"/>
        <v>5</v>
      </c>
      <c r="N11">
        <f>10+10+10+10+10+10</f>
        <v>60</v>
      </c>
      <c r="O11">
        <f t="shared" si="20"/>
        <v>205</v>
      </c>
    </row>
    <row r="12" spans="1:27" ht="14.25" customHeight="1" x14ac:dyDescent="0.35">
      <c r="A12" s="3" t="s">
        <v>43</v>
      </c>
      <c r="B12">
        <f>1+1+1+1+1</f>
        <v>5</v>
      </c>
      <c r="C12">
        <f>1+1+1+1+1+1</f>
        <v>6</v>
      </c>
      <c r="E12" s="2">
        <f t="shared" si="16"/>
        <v>0.45454545454545453</v>
      </c>
      <c r="F12">
        <f>1+3+3+8+5+5+0+5+8+10+5</f>
        <v>53</v>
      </c>
      <c r="G12">
        <f>8+8+4+12+3+16+5+3+7+9+4</f>
        <v>79</v>
      </c>
      <c r="H12">
        <f t="shared" si="17"/>
        <v>-26</v>
      </c>
      <c r="I12">
        <f>60</f>
        <v>60</v>
      </c>
      <c r="J12">
        <f>40</f>
        <v>40</v>
      </c>
      <c r="L12">
        <v>0</v>
      </c>
      <c r="M12">
        <f t="shared" si="19"/>
        <v>0</v>
      </c>
      <c r="N12">
        <f>10+10+10</f>
        <v>30</v>
      </c>
      <c r="O12">
        <f t="shared" si="20"/>
        <v>130</v>
      </c>
    </row>
    <row r="13" spans="1:27" x14ac:dyDescent="0.35">
      <c r="A13" s="3" t="s">
        <v>148</v>
      </c>
      <c r="B13">
        <f>1+1</f>
        <v>2</v>
      </c>
      <c r="C13">
        <f>1</f>
        <v>1</v>
      </c>
      <c r="E13" s="2">
        <f t="shared" si="16"/>
        <v>0.66666666666666663</v>
      </c>
      <c r="F13">
        <f>7+11+6</f>
        <v>24</v>
      </c>
      <c r="G13">
        <f>5+5+14</f>
        <v>24</v>
      </c>
      <c r="H13">
        <f t="shared" si="17"/>
        <v>0</v>
      </c>
      <c r="L13">
        <f t="shared" ref="L13:L15" si="22">B13*10</f>
        <v>20</v>
      </c>
      <c r="M13">
        <f t="shared" si="19"/>
        <v>0</v>
      </c>
      <c r="N13">
        <f>10</f>
        <v>10</v>
      </c>
      <c r="O13">
        <f t="shared" ref="O13" si="23">SUM(I13:N13)</f>
        <v>30</v>
      </c>
    </row>
    <row r="14" spans="1:27" x14ac:dyDescent="0.35">
      <c r="A14" s="3" t="s">
        <v>183</v>
      </c>
      <c r="C14">
        <f>1+1+1</f>
        <v>3</v>
      </c>
      <c r="E14" s="2">
        <f t="shared" ref="E14" si="24">(B14)/(B14+C14+D14)</f>
        <v>0</v>
      </c>
      <c r="F14">
        <f>0+4+3</f>
        <v>7</v>
      </c>
      <c r="G14">
        <f>15+12+10</f>
        <v>37</v>
      </c>
      <c r="H14">
        <f t="shared" ref="H14" si="25">F14-G14</f>
        <v>-30</v>
      </c>
      <c r="L14">
        <f t="shared" si="22"/>
        <v>0</v>
      </c>
      <c r="M14">
        <f t="shared" ref="M14" si="26">D14*5</f>
        <v>0</v>
      </c>
      <c r="N14">
        <f>10</f>
        <v>10</v>
      </c>
      <c r="O14">
        <f t="shared" ref="O14" si="27">SUM(I14:N14)</f>
        <v>10</v>
      </c>
    </row>
    <row r="15" spans="1:27" x14ac:dyDescent="0.35">
      <c r="A15" s="3" t="s">
        <v>158</v>
      </c>
      <c r="B15">
        <f>1+1+1+1+1+1+1+1</f>
        <v>8</v>
      </c>
      <c r="E15" s="2">
        <f t="shared" ref="E15" si="28">(B15)/(B15+C15+D15)</f>
        <v>1</v>
      </c>
      <c r="F15">
        <f>10+9+11+4+10+8+9+6</f>
        <v>67</v>
      </c>
      <c r="G15">
        <f>7+3+2+3+3+5+5+4</f>
        <v>32</v>
      </c>
      <c r="H15">
        <f t="shared" ref="H15" si="29">F15-G15</f>
        <v>35</v>
      </c>
      <c r="I15">
        <f>60+60</f>
        <v>120</v>
      </c>
      <c r="L15">
        <f t="shared" si="22"/>
        <v>80</v>
      </c>
      <c r="M15">
        <f t="shared" ref="M15" si="30">D15*5</f>
        <v>0</v>
      </c>
      <c r="N15">
        <f>10+10</f>
        <v>20</v>
      </c>
      <c r="O15">
        <f t="shared" ref="O15" si="31">SUM(I15:N15)</f>
        <v>220</v>
      </c>
    </row>
    <row r="16" spans="1:27" x14ac:dyDescent="0.35">
      <c r="A16" s="3" t="s">
        <v>96</v>
      </c>
      <c r="B16">
        <f>1+1+1+1+1</f>
        <v>5</v>
      </c>
      <c r="C16">
        <f>1</f>
        <v>1</v>
      </c>
      <c r="E16" s="2">
        <f t="shared" ref="E16" si="32">(B16)/(B16+C16+D16)</f>
        <v>0.83333333333333337</v>
      </c>
      <c r="F16">
        <f>11+12+11+7+12+6</f>
        <v>59</v>
      </c>
      <c r="G16">
        <f>1+1+0+4+3+12</f>
        <v>21</v>
      </c>
      <c r="H16">
        <f t="shared" ref="H16" si="33">F16-G16</f>
        <v>38</v>
      </c>
      <c r="I16">
        <f>60</f>
        <v>60</v>
      </c>
      <c r="K16">
        <f>20</f>
        <v>20</v>
      </c>
      <c r="L16">
        <f t="shared" ref="L16" si="34">B16*10</f>
        <v>50</v>
      </c>
      <c r="M16">
        <f t="shared" ref="M16" si="35">D16*5</f>
        <v>0</v>
      </c>
      <c r="N16">
        <f>10+10</f>
        <v>20</v>
      </c>
      <c r="O16">
        <f t="shared" ref="O16" si="36">SUM(I16:N16)</f>
        <v>150</v>
      </c>
    </row>
    <row r="17" spans="1:15" x14ac:dyDescent="0.35">
      <c r="A17" s="3" t="s">
        <v>82</v>
      </c>
      <c r="B17">
        <f>1+1+1</f>
        <v>3</v>
      </c>
      <c r="C17">
        <f>1+1+1+1+1+1+1+1+1</f>
        <v>9</v>
      </c>
      <c r="E17" s="2">
        <f t="shared" si="16"/>
        <v>0.25</v>
      </c>
      <c r="F17">
        <f>6+0+6+4+5+1+5+8+3+8+13+0</f>
        <v>59</v>
      </c>
      <c r="G17">
        <f>7+16+5+8+6+15+9+9+10+5+1+12</f>
        <v>103</v>
      </c>
      <c r="H17">
        <f t="shared" si="17"/>
        <v>-44</v>
      </c>
      <c r="J17">
        <f>40</f>
        <v>40</v>
      </c>
      <c r="L17">
        <f t="shared" ref="L17:L18" si="37">B17*10</f>
        <v>30</v>
      </c>
      <c r="M17">
        <f t="shared" si="19"/>
        <v>0</v>
      </c>
      <c r="N17">
        <f>10+10+10+10</f>
        <v>40</v>
      </c>
      <c r="O17">
        <f t="shared" si="20"/>
        <v>110</v>
      </c>
    </row>
    <row r="18" spans="1:15" x14ac:dyDescent="0.35">
      <c r="A18" s="3" t="s">
        <v>173</v>
      </c>
      <c r="B18">
        <f>1+1+1+1</f>
        <v>4</v>
      </c>
      <c r="C18">
        <f>1+1+1+1+1</f>
        <v>5</v>
      </c>
      <c r="E18" s="2">
        <f t="shared" si="16"/>
        <v>0.44444444444444442</v>
      </c>
      <c r="F18">
        <f>9+3+11+7+7+5+3+10+11</f>
        <v>66</v>
      </c>
      <c r="G18">
        <f>12+7+2+5+11+8+10+3+6</f>
        <v>64</v>
      </c>
      <c r="H18">
        <f t="shared" si="17"/>
        <v>2</v>
      </c>
      <c r="I18">
        <f>60</f>
        <v>60</v>
      </c>
      <c r="J18">
        <f>40</f>
        <v>40</v>
      </c>
      <c r="L18">
        <f t="shared" si="37"/>
        <v>40</v>
      </c>
      <c r="M18">
        <f t="shared" si="19"/>
        <v>0</v>
      </c>
      <c r="N18">
        <f>10+10</f>
        <v>20</v>
      </c>
      <c r="O18">
        <f t="shared" ref="O18" si="38">SUM(I18:N18)</f>
        <v>160</v>
      </c>
    </row>
    <row r="19" spans="1:15" x14ac:dyDescent="0.35">
      <c r="A19" s="3" t="s">
        <v>61</v>
      </c>
      <c r="B19">
        <f>1+1+1</f>
        <v>3</v>
      </c>
      <c r="C19">
        <f>1</f>
        <v>1</v>
      </c>
      <c r="E19" s="2">
        <f t="shared" si="16"/>
        <v>0.75</v>
      </c>
      <c r="F19">
        <f>1+10+9+16</f>
        <v>36</v>
      </c>
      <c r="G19">
        <f>15+6+5+5</f>
        <v>31</v>
      </c>
      <c r="H19">
        <f t="shared" si="17"/>
        <v>5</v>
      </c>
      <c r="I19">
        <f>60</f>
        <v>60</v>
      </c>
      <c r="L19">
        <f t="shared" ref="L19:L22" si="39">B19*10</f>
        <v>30</v>
      </c>
      <c r="M19">
        <f t="shared" si="19"/>
        <v>0</v>
      </c>
      <c r="N19">
        <f>10</f>
        <v>10</v>
      </c>
      <c r="O19">
        <f t="shared" si="20"/>
        <v>100</v>
      </c>
    </row>
    <row r="20" spans="1:15" x14ac:dyDescent="0.35">
      <c r="A20" s="3" t="s">
        <v>116</v>
      </c>
      <c r="B20">
        <f>1+1</f>
        <v>2</v>
      </c>
      <c r="C20">
        <f>1+1</f>
        <v>2</v>
      </c>
      <c r="E20" s="2">
        <f t="shared" ref="E20" si="40">(B20)/(B20+C20+D20)</f>
        <v>0.5</v>
      </c>
      <c r="F20">
        <f>0+5+9+4</f>
        <v>18</v>
      </c>
      <c r="G20">
        <f>1+3+2+5</f>
        <v>11</v>
      </c>
      <c r="H20">
        <f t="shared" ref="H20" si="41">F20-G20</f>
        <v>7</v>
      </c>
      <c r="J20">
        <f>40</f>
        <v>40</v>
      </c>
      <c r="L20">
        <f t="shared" si="39"/>
        <v>20</v>
      </c>
      <c r="M20">
        <f t="shared" ref="M20" si="42">D20*5</f>
        <v>0</v>
      </c>
      <c r="N20">
        <f>10</f>
        <v>10</v>
      </c>
      <c r="O20">
        <f t="shared" ref="O20" si="43">SUM(I20:N20)</f>
        <v>70</v>
      </c>
    </row>
    <row r="21" spans="1:15" x14ac:dyDescent="0.35">
      <c r="A21" s="3" t="s">
        <v>81</v>
      </c>
      <c r="B21">
        <f>1+1+1+1+1+1</f>
        <v>6</v>
      </c>
      <c r="C21">
        <f>1+1+1+1+1+1+1+1+1</f>
        <v>9</v>
      </c>
      <c r="E21" s="2">
        <f t="shared" ref="E21:E22" si="44">(B21)/(B21+C21+D21)</f>
        <v>0.4</v>
      </c>
      <c r="F21">
        <f>3+1+14+1+5+3+6+9+5+2+2+8+8+4</f>
        <v>71</v>
      </c>
      <c r="G21">
        <f>6+14+0+16+0+6+5+10+14+7+11+1+4+2+6</f>
        <v>102</v>
      </c>
      <c r="H21">
        <f t="shared" ref="H21:H22" si="45">F21-G21</f>
        <v>-31</v>
      </c>
      <c r="J21">
        <f>40</f>
        <v>40</v>
      </c>
      <c r="K21">
        <f>20</f>
        <v>20</v>
      </c>
      <c r="L21">
        <f t="shared" si="39"/>
        <v>60</v>
      </c>
      <c r="M21">
        <f t="shared" ref="M21:M22" si="46">D21*5</f>
        <v>0</v>
      </c>
      <c r="N21">
        <f>10+10+10+10+10</f>
        <v>50</v>
      </c>
      <c r="O21">
        <f t="shared" ref="O21:O22" si="47">SUM(I21:N21)</f>
        <v>170</v>
      </c>
    </row>
    <row r="22" spans="1:15" x14ac:dyDescent="0.35">
      <c r="A22" s="3" t="s">
        <v>172</v>
      </c>
      <c r="B22">
        <f>1</f>
        <v>1</v>
      </c>
      <c r="C22">
        <f>1+1</f>
        <v>2</v>
      </c>
      <c r="E22" s="2">
        <f t="shared" si="44"/>
        <v>0.33333333333333331</v>
      </c>
      <c r="F22">
        <f>8+9+4</f>
        <v>21</v>
      </c>
      <c r="G22">
        <f>11+5+6</f>
        <v>22</v>
      </c>
      <c r="H22">
        <f t="shared" si="45"/>
        <v>-1</v>
      </c>
      <c r="K22">
        <f>20</f>
        <v>20</v>
      </c>
      <c r="L22">
        <f t="shared" si="39"/>
        <v>10</v>
      </c>
      <c r="M22">
        <f t="shared" si="46"/>
        <v>0</v>
      </c>
      <c r="N22">
        <f>10</f>
        <v>10</v>
      </c>
      <c r="O22">
        <f t="shared" si="47"/>
        <v>40</v>
      </c>
    </row>
    <row r="23" spans="1:15" x14ac:dyDescent="0.35">
      <c r="A23" s="3" t="s">
        <v>66</v>
      </c>
      <c r="B23">
        <f>1+1+1+1+1+1+1+1</f>
        <v>8</v>
      </c>
      <c r="C23">
        <f>1+1+1</f>
        <v>3</v>
      </c>
      <c r="E23" s="2">
        <f t="shared" ref="E23:E25" si="48">(B23)/(B23+C23+D23)</f>
        <v>0.72727272727272729</v>
      </c>
      <c r="F23">
        <f>4+6+6+8+11+4+14+5+14+11+5</f>
        <v>88</v>
      </c>
      <c r="G23">
        <f>3+10+3+1+4+7+6+3+5+8+6</f>
        <v>56</v>
      </c>
      <c r="H23">
        <f t="shared" ref="H23:H25" si="49">F23-G23</f>
        <v>32</v>
      </c>
      <c r="I23">
        <f>60+60</f>
        <v>120</v>
      </c>
      <c r="K23">
        <f>20</f>
        <v>20</v>
      </c>
      <c r="L23">
        <f t="shared" ref="L23:L25" si="50">B23*10</f>
        <v>80</v>
      </c>
      <c r="M23">
        <f t="shared" ref="M23:M25" si="51">D23*5</f>
        <v>0</v>
      </c>
      <c r="N23">
        <f>10+10+10</f>
        <v>30</v>
      </c>
      <c r="O23">
        <f t="shared" ref="O23" si="52">SUM(I23:N23)</f>
        <v>250</v>
      </c>
    </row>
    <row r="24" spans="1:15" x14ac:dyDescent="0.35">
      <c r="A24" s="3" t="s">
        <v>115</v>
      </c>
      <c r="B24">
        <f>1+1</f>
        <v>2</v>
      </c>
      <c r="C24">
        <f>1+1+1+1+1+1+1</f>
        <v>7</v>
      </c>
      <c r="D24">
        <f>1</f>
        <v>1</v>
      </c>
      <c r="E24" s="2">
        <f t="shared" si="48"/>
        <v>0.2</v>
      </c>
      <c r="F24">
        <f>3+6+10+2+5+2+4+1+6+7</f>
        <v>46</v>
      </c>
      <c r="G24">
        <f>5+3+3+9+9+8+7+13+6+11</f>
        <v>74</v>
      </c>
      <c r="H24">
        <f t="shared" si="49"/>
        <v>-28</v>
      </c>
      <c r="K24">
        <f>20</f>
        <v>20</v>
      </c>
      <c r="L24">
        <f t="shared" si="50"/>
        <v>20</v>
      </c>
      <c r="M24">
        <f t="shared" si="51"/>
        <v>5</v>
      </c>
      <c r="N24">
        <f>10+10+10</f>
        <v>30</v>
      </c>
      <c r="O24">
        <f t="shared" ref="O24" si="53">SUM(I24:N24)</f>
        <v>75</v>
      </c>
    </row>
    <row r="25" spans="1:15" x14ac:dyDescent="0.35">
      <c r="A25" s="3" t="s">
        <v>184</v>
      </c>
      <c r="B25">
        <f>1+1</f>
        <v>2</v>
      </c>
      <c r="C25">
        <f>1</f>
        <v>1</v>
      </c>
      <c r="D25">
        <f>1</f>
        <v>1</v>
      </c>
      <c r="E25" s="2">
        <f t="shared" si="48"/>
        <v>0.5</v>
      </c>
      <c r="F25">
        <f>6+6+14+12</f>
        <v>38</v>
      </c>
      <c r="G25">
        <f>6+7+5+0</f>
        <v>18</v>
      </c>
      <c r="H25">
        <f t="shared" si="49"/>
        <v>20</v>
      </c>
      <c r="I25">
        <f>60</f>
        <v>60</v>
      </c>
      <c r="L25">
        <f t="shared" si="50"/>
        <v>20</v>
      </c>
      <c r="M25">
        <f t="shared" si="51"/>
        <v>5</v>
      </c>
      <c r="N25">
        <f>10</f>
        <v>10</v>
      </c>
      <c r="O25">
        <f t="shared" ref="O25" si="54">SUM(I25:N25)</f>
        <v>95</v>
      </c>
    </row>
    <row r="26" spans="1:15" x14ac:dyDescent="0.35">
      <c r="A26" s="3" t="s">
        <v>44</v>
      </c>
      <c r="B26">
        <f>1+1+1</f>
        <v>3</v>
      </c>
      <c r="C26">
        <f>1</f>
        <v>1</v>
      </c>
      <c r="E26" s="2">
        <f t="shared" si="16"/>
        <v>0.75</v>
      </c>
      <c r="F26">
        <f>1+8+14+16</f>
        <v>39</v>
      </c>
      <c r="G26">
        <f>7+1+1+0</f>
        <v>9</v>
      </c>
      <c r="H26">
        <f t="shared" si="17"/>
        <v>30</v>
      </c>
      <c r="I26">
        <f>60</f>
        <v>60</v>
      </c>
      <c r="L26">
        <f t="shared" ref="L26:L32" si="55">B26*10</f>
        <v>30</v>
      </c>
      <c r="M26">
        <f t="shared" si="19"/>
        <v>0</v>
      </c>
      <c r="N26">
        <f>10+10</f>
        <v>20</v>
      </c>
      <c r="O26">
        <f t="shared" ref="O26:O32" si="56">SUM(I26:N26)</f>
        <v>110</v>
      </c>
    </row>
    <row r="27" spans="1:15" x14ac:dyDescent="0.35">
      <c r="A27" s="3" t="s">
        <v>83</v>
      </c>
      <c r="C27">
        <f>1+1</f>
        <v>2</v>
      </c>
      <c r="E27" s="2">
        <f t="shared" ref="E27:E29" si="57">(B27)/(B27+C27+D27)</f>
        <v>0</v>
      </c>
      <c r="F27">
        <f>4+4</f>
        <v>8</v>
      </c>
      <c r="G27">
        <f>5+6</f>
        <v>11</v>
      </c>
      <c r="H27">
        <f t="shared" ref="H27:H29" si="58">F27-G27</f>
        <v>-3</v>
      </c>
      <c r="L27">
        <f t="shared" si="55"/>
        <v>0</v>
      </c>
      <c r="M27">
        <f t="shared" ref="M27:M29" si="59">D27*5</f>
        <v>0</v>
      </c>
      <c r="N27">
        <f>10</f>
        <v>10</v>
      </c>
      <c r="O27">
        <f t="shared" si="56"/>
        <v>10</v>
      </c>
    </row>
    <row r="28" spans="1:15" x14ac:dyDescent="0.35">
      <c r="A28" s="3" t="s">
        <v>91</v>
      </c>
      <c r="B28">
        <f>1+1</f>
        <v>2</v>
      </c>
      <c r="C28">
        <f>1</f>
        <v>1</v>
      </c>
      <c r="E28" s="2">
        <f t="shared" si="57"/>
        <v>0.66666666666666663</v>
      </c>
      <c r="F28">
        <f>16+11+2</f>
        <v>29</v>
      </c>
      <c r="G28">
        <f>1+5+12</f>
        <v>18</v>
      </c>
      <c r="H28">
        <f t="shared" si="58"/>
        <v>11</v>
      </c>
      <c r="J28">
        <f>40</f>
        <v>40</v>
      </c>
      <c r="L28">
        <f t="shared" si="55"/>
        <v>20</v>
      </c>
      <c r="M28">
        <f t="shared" si="59"/>
        <v>0</v>
      </c>
      <c r="N28">
        <f>10</f>
        <v>10</v>
      </c>
      <c r="O28">
        <f t="shared" si="56"/>
        <v>70</v>
      </c>
    </row>
    <row r="29" spans="1:15" x14ac:dyDescent="0.35">
      <c r="A29" s="3" t="s">
        <v>174</v>
      </c>
      <c r="B29">
        <f>1+1+1+1</f>
        <v>4</v>
      </c>
      <c r="E29" s="2">
        <f t="shared" si="57"/>
        <v>1</v>
      </c>
      <c r="F29">
        <f>12+25+6+9</f>
        <v>52</v>
      </c>
      <c r="G29">
        <f>3+0+5+2</f>
        <v>10</v>
      </c>
      <c r="H29">
        <f t="shared" si="58"/>
        <v>42</v>
      </c>
      <c r="I29">
        <f>60</f>
        <v>60</v>
      </c>
      <c r="L29">
        <f t="shared" ref="L29" si="60">B29*10</f>
        <v>40</v>
      </c>
      <c r="M29">
        <f t="shared" si="59"/>
        <v>0</v>
      </c>
      <c r="N29">
        <f>10</f>
        <v>10</v>
      </c>
      <c r="O29">
        <f t="shared" ref="O29" si="61">SUM(I29:N29)</f>
        <v>110</v>
      </c>
    </row>
    <row r="30" spans="1:15" x14ac:dyDescent="0.35">
      <c r="A30" s="3" t="s">
        <v>63</v>
      </c>
      <c r="B30">
        <f>1+1+1+1+1</f>
        <v>5</v>
      </c>
      <c r="C30">
        <f>1+1+1+1+1</f>
        <v>5</v>
      </c>
      <c r="E30" s="2">
        <f t="shared" ref="E30:E32" si="62">(B30)/(B30+C30+D30)</f>
        <v>0.5</v>
      </c>
      <c r="F30">
        <f>4+4+8+6+1+5+5+6+1+4</f>
        <v>44</v>
      </c>
      <c r="G30">
        <f>2+12+6+4+8+12+4+5+5+8</f>
        <v>66</v>
      </c>
      <c r="H30">
        <f t="shared" ref="H30:H32" si="63">F30-G30</f>
        <v>-22</v>
      </c>
      <c r="J30">
        <f>40</f>
        <v>40</v>
      </c>
      <c r="K30">
        <f>20</f>
        <v>20</v>
      </c>
      <c r="L30">
        <f t="shared" si="55"/>
        <v>50</v>
      </c>
      <c r="M30">
        <f t="shared" ref="M30:M32" si="64">D30*5</f>
        <v>0</v>
      </c>
      <c r="N30">
        <f>10+10+10</f>
        <v>30</v>
      </c>
      <c r="O30">
        <f t="shared" si="56"/>
        <v>140</v>
      </c>
    </row>
    <row r="31" spans="1:15" x14ac:dyDescent="0.35">
      <c r="A31" s="3" t="s">
        <v>171</v>
      </c>
      <c r="B31">
        <f>1+1+1</f>
        <v>3</v>
      </c>
      <c r="C31">
        <f>1</f>
        <v>1</v>
      </c>
      <c r="E31" s="2">
        <f t="shared" si="62"/>
        <v>0.75</v>
      </c>
      <c r="F31">
        <f>15+7+11+2</f>
        <v>35</v>
      </c>
      <c r="G31">
        <f>1+2+8+9</f>
        <v>20</v>
      </c>
      <c r="H31">
        <f t="shared" si="63"/>
        <v>15</v>
      </c>
      <c r="J31">
        <f>40</f>
        <v>40</v>
      </c>
      <c r="L31">
        <f t="shared" si="55"/>
        <v>30</v>
      </c>
      <c r="M31">
        <f t="shared" si="64"/>
        <v>0</v>
      </c>
      <c r="N31">
        <f>10</f>
        <v>10</v>
      </c>
      <c r="O31">
        <f t="shared" si="56"/>
        <v>80</v>
      </c>
    </row>
    <row r="32" spans="1:15" x14ac:dyDescent="0.35">
      <c r="A32" s="3" t="s">
        <v>64</v>
      </c>
      <c r="B32">
        <f>1+1</f>
        <v>2</v>
      </c>
      <c r="C32">
        <f>1</f>
        <v>1</v>
      </c>
      <c r="E32" s="2">
        <f t="shared" si="62"/>
        <v>0.66666666666666663</v>
      </c>
      <c r="F32">
        <f>12+17+3</f>
        <v>32</v>
      </c>
      <c r="G32">
        <f>4+7+6</f>
        <v>17</v>
      </c>
      <c r="H32">
        <f t="shared" si="63"/>
        <v>15</v>
      </c>
      <c r="L32">
        <f t="shared" si="55"/>
        <v>20</v>
      </c>
      <c r="M32">
        <f t="shared" si="64"/>
        <v>0</v>
      </c>
      <c r="N32">
        <f>10</f>
        <v>10</v>
      </c>
      <c r="O32">
        <f t="shared" si="56"/>
        <v>30</v>
      </c>
    </row>
    <row r="33" spans="1:15" x14ac:dyDescent="0.35">
      <c r="A33" s="3" t="s">
        <v>45</v>
      </c>
      <c r="B33">
        <f>1+1+1+1+1+1+1+1+1+1+1+1</f>
        <v>12</v>
      </c>
      <c r="C33">
        <f>1+1+1+1+1</f>
        <v>5</v>
      </c>
      <c r="D33">
        <f>1</f>
        <v>1</v>
      </c>
      <c r="E33" s="2">
        <f t="shared" si="16"/>
        <v>0.66666666666666663</v>
      </c>
      <c r="F33">
        <f>7+1+8+6+15+4+5+5+8+12+3+6+9+6+11+15+7+5</f>
        <v>133</v>
      </c>
      <c r="G33">
        <f>1+8+1+5+1+6+11+1+4+2+12+6+8+4+7+0+6+9</f>
        <v>92</v>
      </c>
      <c r="H33">
        <f t="shared" si="17"/>
        <v>41</v>
      </c>
      <c r="I33">
        <f>60+60+60</f>
        <v>180</v>
      </c>
      <c r="K33">
        <f>20+20</f>
        <v>40</v>
      </c>
      <c r="L33">
        <f t="shared" si="18"/>
        <v>120</v>
      </c>
      <c r="M33">
        <f t="shared" si="19"/>
        <v>5</v>
      </c>
      <c r="N33">
        <f>10+10+10+10+10</f>
        <v>50</v>
      </c>
      <c r="O33">
        <f t="shared" si="20"/>
        <v>395</v>
      </c>
    </row>
    <row r="34" spans="1:15" x14ac:dyDescent="0.35">
      <c r="A34" s="3" t="s">
        <v>175</v>
      </c>
      <c r="B34">
        <f>1</f>
        <v>1</v>
      </c>
      <c r="C34">
        <f>1+1</f>
        <v>2</v>
      </c>
      <c r="E34" s="2">
        <f t="shared" si="16"/>
        <v>0.33333333333333331</v>
      </c>
      <c r="F34">
        <f>7+0+5</f>
        <v>12</v>
      </c>
      <c r="G34">
        <f>3+25+7</f>
        <v>35</v>
      </c>
      <c r="H34">
        <f t="shared" si="17"/>
        <v>-23</v>
      </c>
      <c r="L34">
        <f t="shared" si="18"/>
        <v>10</v>
      </c>
      <c r="M34">
        <f t="shared" si="19"/>
        <v>0</v>
      </c>
      <c r="N34">
        <f>10</f>
        <v>10</v>
      </c>
      <c r="O34">
        <f t="shared" ref="O34" si="65">SUM(I34:N34)</f>
        <v>20</v>
      </c>
    </row>
    <row r="35" spans="1:15" x14ac:dyDescent="0.35">
      <c r="A35" s="3" t="s">
        <v>157</v>
      </c>
      <c r="B35">
        <f>1+1+1</f>
        <v>3</v>
      </c>
      <c r="C35">
        <f>1+1+1+1</f>
        <v>4</v>
      </c>
      <c r="E35" s="2">
        <f t="shared" si="16"/>
        <v>0.42857142857142855</v>
      </c>
      <c r="F35">
        <f>13+3+7+2+7+10+5</f>
        <v>47</v>
      </c>
      <c r="G35">
        <f>12+9+4+11+8+3+14</f>
        <v>61</v>
      </c>
      <c r="H35">
        <f t="shared" si="17"/>
        <v>-14</v>
      </c>
      <c r="L35">
        <f t="shared" si="18"/>
        <v>30</v>
      </c>
      <c r="M35">
        <f t="shared" si="19"/>
        <v>0</v>
      </c>
      <c r="N35">
        <f>10+10</f>
        <v>20</v>
      </c>
      <c r="O35">
        <f t="shared" ref="O35" si="66">SUM(I35:N35)</f>
        <v>50</v>
      </c>
    </row>
    <row r="36" spans="1:15" x14ac:dyDescent="0.35">
      <c r="E36" s="2" t="e">
        <f t="shared" si="16"/>
        <v>#DIV/0!</v>
      </c>
      <c r="H36">
        <f t="shared" si="17"/>
        <v>0</v>
      </c>
      <c r="L36">
        <f t="shared" si="18"/>
        <v>0</v>
      </c>
      <c r="M36">
        <f t="shared" si="19"/>
        <v>0</v>
      </c>
      <c r="O36">
        <f t="shared" ref="O36" si="67">SUM(I36:N36)</f>
        <v>0</v>
      </c>
    </row>
    <row r="37" spans="1:15" x14ac:dyDescent="0.35">
      <c r="E37" s="2" t="e">
        <f t="shared" si="16"/>
        <v>#DIV/0!</v>
      </c>
      <c r="H37">
        <f t="shared" si="17"/>
        <v>0</v>
      </c>
      <c r="L37">
        <f t="shared" si="18"/>
        <v>0</v>
      </c>
      <c r="M37">
        <f t="shared" si="19"/>
        <v>0</v>
      </c>
      <c r="O37">
        <f t="shared" si="20"/>
        <v>0</v>
      </c>
    </row>
    <row r="38" spans="1:15" x14ac:dyDescent="0.35">
      <c r="E38" s="2" t="e">
        <f t="shared" si="16"/>
        <v>#DIV/0!</v>
      </c>
      <c r="H38">
        <f t="shared" si="17"/>
        <v>0</v>
      </c>
      <c r="L38">
        <f t="shared" si="18"/>
        <v>0</v>
      </c>
      <c r="M38">
        <f t="shared" si="19"/>
        <v>0</v>
      </c>
      <c r="O38">
        <f t="shared" si="20"/>
        <v>0</v>
      </c>
    </row>
    <row r="39" spans="1:15" x14ac:dyDescent="0.35">
      <c r="E39" s="2" t="e">
        <f t="shared" si="16"/>
        <v>#DIV/0!</v>
      </c>
      <c r="H39">
        <f t="shared" si="17"/>
        <v>0</v>
      </c>
      <c r="L39">
        <f t="shared" si="18"/>
        <v>0</v>
      </c>
      <c r="M39">
        <f t="shared" si="19"/>
        <v>0</v>
      </c>
      <c r="O39">
        <f t="shared" ref="O39" si="68">SUM(I39:N39)</f>
        <v>0</v>
      </c>
    </row>
    <row r="40" spans="1:15" x14ac:dyDescent="0.35">
      <c r="E40" s="2" t="e">
        <f t="shared" si="16"/>
        <v>#DIV/0!</v>
      </c>
      <c r="H40">
        <f t="shared" si="17"/>
        <v>0</v>
      </c>
      <c r="L40">
        <f t="shared" si="18"/>
        <v>0</v>
      </c>
      <c r="M40">
        <f t="shared" si="19"/>
        <v>0</v>
      </c>
      <c r="O40">
        <f t="shared" si="20"/>
        <v>0</v>
      </c>
    </row>
    <row r="41" spans="1:15" x14ac:dyDescent="0.35">
      <c r="E41" s="2" t="e">
        <f t="shared" si="16"/>
        <v>#DIV/0!</v>
      </c>
      <c r="H41">
        <f t="shared" si="17"/>
        <v>0</v>
      </c>
      <c r="L41">
        <f t="shared" si="18"/>
        <v>0</v>
      </c>
      <c r="M41">
        <f t="shared" si="19"/>
        <v>0</v>
      </c>
      <c r="O41">
        <f t="shared" si="20"/>
        <v>0</v>
      </c>
    </row>
    <row r="42" spans="1:15" x14ac:dyDescent="0.35">
      <c r="E42" s="2" t="e">
        <f t="shared" si="16"/>
        <v>#DIV/0!</v>
      </c>
      <c r="H42">
        <f t="shared" si="17"/>
        <v>0</v>
      </c>
      <c r="L42">
        <f t="shared" si="18"/>
        <v>0</v>
      </c>
      <c r="M42">
        <f t="shared" si="19"/>
        <v>0</v>
      </c>
      <c r="O42">
        <f t="shared" ref="O42" si="69">SUM(I42:N42)</f>
        <v>0</v>
      </c>
    </row>
    <row r="43" spans="1:15" x14ac:dyDescent="0.35">
      <c r="E43" s="2" t="e">
        <f t="shared" si="16"/>
        <v>#DIV/0!</v>
      </c>
      <c r="H43">
        <f t="shared" si="17"/>
        <v>0</v>
      </c>
      <c r="L43">
        <f t="shared" si="18"/>
        <v>0</v>
      </c>
      <c r="M43">
        <f t="shared" si="19"/>
        <v>0</v>
      </c>
      <c r="O43">
        <f t="shared" ref="O43" si="70">SUM(I43:N43)</f>
        <v>0</v>
      </c>
    </row>
    <row r="44" spans="1:15" x14ac:dyDescent="0.35">
      <c r="E44" s="2" t="e">
        <f t="shared" si="16"/>
        <v>#DIV/0!</v>
      </c>
      <c r="H44">
        <f t="shared" si="17"/>
        <v>0</v>
      </c>
      <c r="L44">
        <f t="shared" si="18"/>
        <v>0</v>
      </c>
      <c r="M44">
        <f t="shared" si="19"/>
        <v>0</v>
      </c>
      <c r="O44">
        <f t="shared" si="20"/>
        <v>0</v>
      </c>
    </row>
    <row r="45" spans="1:15" x14ac:dyDescent="0.35">
      <c r="E45" s="2" t="e">
        <f t="shared" si="16"/>
        <v>#DIV/0!</v>
      </c>
      <c r="H45">
        <f t="shared" si="17"/>
        <v>0</v>
      </c>
      <c r="L45">
        <f t="shared" si="18"/>
        <v>0</v>
      </c>
      <c r="M45">
        <f t="shared" si="19"/>
        <v>0</v>
      </c>
      <c r="O45">
        <f t="shared" si="20"/>
        <v>0</v>
      </c>
    </row>
    <row r="46" spans="1:15" x14ac:dyDescent="0.35">
      <c r="E46" s="2" t="e">
        <f t="shared" si="16"/>
        <v>#DIV/0!</v>
      </c>
      <c r="H46">
        <f t="shared" si="17"/>
        <v>0</v>
      </c>
      <c r="L46">
        <f t="shared" si="18"/>
        <v>0</v>
      </c>
      <c r="M46">
        <f t="shared" si="19"/>
        <v>0</v>
      </c>
      <c r="O46">
        <f t="shared" ref="O46" si="71">SUM(I46:N46)</f>
        <v>0</v>
      </c>
    </row>
    <row r="47" spans="1:15" x14ac:dyDescent="0.35">
      <c r="E47" s="2" t="e">
        <f t="shared" si="16"/>
        <v>#DIV/0!</v>
      </c>
      <c r="H47">
        <f t="shared" si="17"/>
        <v>0</v>
      </c>
      <c r="L47">
        <f t="shared" si="18"/>
        <v>0</v>
      </c>
      <c r="M47">
        <f t="shared" si="19"/>
        <v>0</v>
      </c>
      <c r="O47">
        <f t="shared" si="20"/>
        <v>0</v>
      </c>
    </row>
    <row r="48" spans="1:15" x14ac:dyDescent="0.35">
      <c r="E48" s="2" t="e">
        <f t="shared" si="16"/>
        <v>#DIV/0!</v>
      </c>
      <c r="H48">
        <f t="shared" si="17"/>
        <v>0</v>
      </c>
      <c r="L48">
        <f t="shared" si="18"/>
        <v>0</v>
      </c>
      <c r="M48">
        <v>0</v>
      </c>
      <c r="O48">
        <f t="shared" si="20"/>
        <v>0</v>
      </c>
    </row>
    <row r="49" spans="5:15" x14ac:dyDescent="0.35">
      <c r="E49" s="2" t="e">
        <f t="shared" si="16"/>
        <v>#DIV/0!</v>
      </c>
      <c r="H49">
        <f t="shared" si="17"/>
        <v>0</v>
      </c>
      <c r="L49">
        <f t="shared" si="18"/>
        <v>0</v>
      </c>
      <c r="M49">
        <f t="shared" ref="M49:M107" si="72">D49*5</f>
        <v>0</v>
      </c>
      <c r="O49">
        <f t="shared" si="20"/>
        <v>0</v>
      </c>
    </row>
    <row r="50" spans="5:15" x14ac:dyDescent="0.35">
      <c r="E50" s="2" t="e">
        <f t="shared" si="16"/>
        <v>#DIV/0!</v>
      </c>
      <c r="H50">
        <f t="shared" si="17"/>
        <v>0</v>
      </c>
      <c r="L50">
        <f t="shared" si="18"/>
        <v>0</v>
      </c>
      <c r="M50">
        <f t="shared" si="72"/>
        <v>0</v>
      </c>
      <c r="O50">
        <f t="shared" si="20"/>
        <v>0</v>
      </c>
    </row>
    <row r="51" spans="5:15" x14ac:dyDescent="0.35">
      <c r="E51" s="2" t="e">
        <f t="shared" si="16"/>
        <v>#DIV/0!</v>
      </c>
      <c r="H51">
        <f t="shared" si="17"/>
        <v>0</v>
      </c>
      <c r="L51">
        <f t="shared" si="18"/>
        <v>0</v>
      </c>
      <c r="M51">
        <f t="shared" si="72"/>
        <v>0</v>
      </c>
      <c r="O51">
        <f t="shared" si="20"/>
        <v>0</v>
      </c>
    </row>
    <row r="52" spans="5:15" x14ac:dyDescent="0.35">
      <c r="E52" s="2" t="e">
        <f t="shared" si="16"/>
        <v>#DIV/0!</v>
      </c>
      <c r="H52">
        <f t="shared" si="17"/>
        <v>0</v>
      </c>
      <c r="L52">
        <f t="shared" si="18"/>
        <v>0</v>
      </c>
      <c r="M52">
        <f t="shared" si="72"/>
        <v>0</v>
      </c>
      <c r="O52">
        <f t="shared" si="20"/>
        <v>0</v>
      </c>
    </row>
    <row r="53" spans="5:15" x14ac:dyDescent="0.35">
      <c r="E53" s="2" t="e">
        <f t="shared" si="16"/>
        <v>#DIV/0!</v>
      </c>
      <c r="H53">
        <f t="shared" si="17"/>
        <v>0</v>
      </c>
      <c r="L53">
        <f t="shared" si="18"/>
        <v>0</v>
      </c>
      <c r="M53">
        <f t="shared" si="72"/>
        <v>0</v>
      </c>
      <c r="O53">
        <f t="shared" si="20"/>
        <v>0</v>
      </c>
    </row>
    <row r="54" spans="5:15" x14ac:dyDescent="0.35">
      <c r="E54" s="2" t="e">
        <f t="shared" si="16"/>
        <v>#DIV/0!</v>
      </c>
      <c r="H54">
        <f t="shared" si="17"/>
        <v>0</v>
      </c>
      <c r="L54">
        <f t="shared" si="18"/>
        <v>0</v>
      </c>
      <c r="M54">
        <f t="shared" si="72"/>
        <v>0</v>
      </c>
      <c r="O54">
        <f t="shared" si="20"/>
        <v>0</v>
      </c>
    </row>
    <row r="55" spans="5:15" x14ac:dyDescent="0.35">
      <c r="E55" s="2" t="e">
        <f t="shared" si="16"/>
        <v>#DIV/0!</v>
      </c>
      <c r="H55">
        <f t="shared" si="17"/>
        <v>0</v>
      </c>
      <c r="L55">
        <f t="shared" si="18"/>
        <v>0</v>
      </c>
      <c r="M55">
        <f t="shared" si="72"/>
        <v>0</v>
      </c>
      <c r="O55">
        <f t="shared" si="20"/>
        <v>0</v>
      </c>
    </row>
    <row r="56" spans="5:15" x14ac:dyDescent="0.35">
      <c r="E56" s="2" t="e">
        <f t="shared" si="16"/>
        <v>#DIV/0!</v>
      </c>
      <c r="H56">
        <f t="shared" si="17"/>
        <v>0</v>
      </c>
      <c r="L56">
        <f t="shared" si="18"/>
        <v>0</v>
      </c>
      <c r="M56">
        <f t="shared" si="72"/>
        <v>0</v>
      </c>
      <c r="O56">
        <f t="shared" si="20"/>
        <v>0</v>
      </c>
    </row>
    <row r="57" spans="5:15" x14ac:dyDescent="0.35">
      <c r="E57" s="2" t="e">
        <f t="shared" si="16"/>
        <v>#DIV/0!</v>
      </c>
      <c r="H57">
        <f t="shared" si="17"/>
        <v>0</v>
      </c>
      <c r="L57">
        <f t="shared" si="18"/>
        <v>0</v>
      </c>
      <c r="M57">
        <f t="shared" si="72"/>
        <v>0</v>
      </c>
      <c r="O57">
        <f t="shared" si="20"/>
        <v>0</v>
      </c>
    </row>
    <row r="58" spans="5:15" x14ac:dyDescent="0.35">
      <c r="E58" s="2" t="e">
        <f t="shared" si="16"/>
        <v>#DIV/0!</v>
      </c>
      <c r="H58">
        <f t="shared" si="17"/>
        <v>0</v>
      </c>
      <c r="L58">
        <f t="shared" si="18"/>
        <v>0</v>
      </c>
      <c r="M58">
        <f t="shared" si="72"/>
        <v>0</v>
      </c>
      <c r="O58">
        <f t="shared" ref="O58" si="73">SUM(I58:N58)</f>
        <v>0</v>
      </c>
    </row>
    <row r="59" spans="5:15" x14ac:dyDescent="0.35">
      <c r="E59" s="2" t="e">
        <f t="shared" si="16"/>
        <v>#DIV/0!</v>
      </c>
      <c r="H59">
        <f t="shared" si="17"/>
        <v>0</v>
      </c>
      <c r="L59">
        <f t="shared" si="18"/>
        <v>0</v>
      </c>
      <c r="M59">
        <f t="shared" si="72"/>
        <v>0</v>
      </c>
      <c r="O59">
        <f t="shared" si="20"/>
        <v>0</v>
      </c>
    </row>
    <row r="60" spans="5:15" x14ac:dyDescent="0.35">
      <c r="E60" s="2" t="e">
        <f t="shared" si="16"/>
        <v>#DIV/0!</v>
      </c>
      <c r="H60">
        <f t="shared" si="17"/>
        <v>0</v>
      </c>
      <c r="L60">
        <f t="shared" si="18"/>
        <v>0</v>
      </c>
      <c r="M60">
        <f t="shared" si="72"/>
        <v>0</v>
      </c>
      <c r="O60">
        <f t="shared" si="20"/>
        <v>0</v>
      </c>
    </row>
    <row r="61" spans="5:15" x14ac:dyDescent="0.35">
      <c r="E61" s="2" t="e">
        <f t="shared" si="16"/>
        <v>#DIV/0!</v>
      </c>
      <c r="H61">
        <f t="shared" si="17"/>
        <v>0</v>
      </c>
      <c r="L61">
        <f t="shared" si="18"/>
        <v>0</v>
      </c>
      <c r="M61">
        <f t="shared" si="72"/>
        <v>0</v>
      </c>
      <c r="O61">
        <f t="shared" si="20"/>
        <v>0</v>
      </c>
    </row>
    <row r="62" spans="5:15" x14ac:dyDescent="0.35">
      <c r="E62" s="2" t="e">
        <f t="shared" si="16"/>
        <v>#DIV/0!</v>
      </c>
      <c r="H62">
        <f t="shared" si="17"/>
        <v>0</v>
      </c>
      <c r="L62">
        <f t="shared" si="18"/>
        <v>0</v>
      </c>
      <c r="M62">
        <f t="shared" si="72"/>
        <v>0</v>
      </c>
      <c r="O62">
        <f t="shared" si="20"/>
        <v>0</v>
      </c>
    </row>
    <row r="63" spans="5:15" x14ac:dyDescent="0.35">
      <c r="E63" s="2" t="e">
        <f t="shared" si="16"/>
        <v>#DIV/0!</v>
      </c>
      <c r="H63">
        <f t="shared" si="17"/>
        <v>0</v>
      </c>
      <c r="L63">
        <f t="shared" si="18"/>
        <v>0</v>
      </c>
      <c r="M63">
        <f t="shared" si="72"/>
        <v>0</v>
      </c>
      <c r="O63">
        <f t="shared" si="20"/>
        <v>0</v>
      </c>
    </row>
    <row r="64" spans="5:15" x14ac:dyDescent="0.35">
      <c r="E64" s="2" t="e">
        <f t="shared" si="16"/>
        <v>#DIV/0!</v>
      </c>
      <c r="H64">
        <f t="shared" si="17"/>
        <v>0</v>
      </c>
      <c r="L64">
        <f t="shared" si="18"/>
        <v>0</v>
      </c>
      <c r="M64">
        <f t="shared" si="72"/>
        <v>0</v>
      </c>
      <c r="O64">
        <f t="shared" si="20"/>
        <v>0</v>
      </c>
    </row>
    <row r="65" spans="1:16" x14ac:dyDescent="0.35">
      <c r="E65" s="2" t="e">
        <f t="shared" si="16"/>
        <v>#DIV/0!</v>
      </c>
      <c r="H65">
        <f t="shared" si="17"/>
        <v>0</v>
      </c>
      <c r="L65">
        <f t="shared" si="18"/>
        <v>0</v>
      </c>
      <c r="M65">
        <f t="shared" si="72"/>
        <v>0</v>
      </c>
      <c r="O65">
        <f t="shared" ref="O65" si="74">SUM(I65:N65)</f>
        <v>0</v>
      </c>
    </row>
    <row r="66" spans="1:16" x14ac:dyDescent="0.35">
      <c r="E66" s="2" t="e">
        <f t="shared" si="16"/>
        <v>#DIV/0!</v>
      </c>
      <c r="H66">
        <f t="shared" si="17"/>
        <v>0</v>
      </c>
      <c r="L66">
        <f t="shared" si="18"/>
        <v>0</v>
      </c>
      <c r="M66">
        <f t="shared" si="72"/>
        <v>0</v>
      </c>
      <c r="O66">
        <f t="shared" si="20"/>
        <v>0</v>
      </c>
    </row>
    <row r="67" spans="1:16" x14ac:dyDescent="0.35">
      <c r="E67" s="2" t="e">
        <f t="shared" si="16"/>
        <v>#DIV/0!</v>
      </c>
      <c r="H67">
        <f t="shared" si="17"/>
        <v>0</v>
      </c>
      <c r="L67">
        <f t="shared" si="18"/>
        <v>0</v>
      </c>
      <c r="M67">
        <f t="shared" si="72"/>
        <v>0</v>
      </c>
      <c r="O67">
        <f t="shared" si="20"/>
        <v>0</v>
      </c>
    </row>
    <row r="68" spans="1:16" x14ac:dyDescent="0.35">
      <c r="E68" s="2" t="e">
        <f t="shared" si="16"/>
        <v>#DIV/0!</v>
      </c>
      <c r="H68">
        <f t="shared" si="17"/>
        <v>0</v>
      </c>
      <c r="L68">
        <f t="shared" si="18"/>
        <v>0</v>
      </c>
      <c r="M68">
        <f t="shared" si="72"/>
        <v>0</v>
      </c>
      <c r="O68">
        <f t="shared" si="20"/>
        <v>0</v>
      </c>
    </row>
    <row r="69" spans="1:16" x14ac:dyDescent="0.35">
      <c r="A69" s="6"/>
      <c r="B69" s="4"/>
      <c r="C69" s="4"/>
      <c r="D69" s="4"/>
      <c r="E69" s="5" t="e">
        <f t="shared" si="16"/>
        <v>#DIV/0!</v>
      </c>
      <c r="F69" s="4"/>
      <c r="G69" s="4"/>
      <c r="H69" s="4">
        <f t="shared" si="17"/>
        <v>0</v>
      </c>
      <c r="I69" s="4"/>
      <c r="J69" s="4"/>
      <c r="K69" s="4"/>
      <c r="L69" s="4">
        <f t="shared" si="18"/>
        <v>0</v>
      </c>
      <c r="M69" s="4">
        <f t="shared" si="72"/>
        <v>0</v>
      </c>
      <c r="N69" s="4"/>
      <c r="O69" s="4">
        <f t="shared" si="20"/>
        <v>0</v>
      </c>
      <c r="P69" s="4"/>
    </row>
    <row r="70" spans="1:16" x14ac:dyDescent="0.35">
      <c r="E70" s="2" t="e">
        <f t="shared" si="16"/>
        <v>#DIV/0!</v>
      </c>
      <c r="H70">
        <f t="shared" si="17"/>
        <v>0</v>
      </c>
      <c r="L70">
        <f t="shared" si="18"/>
        <v>0</v>
      </c>
      <c r="M70">
        <f t="shared" si="72"/>
        <v>0</v>
      </c>
      <c r="O70">
        <f t="shared" si="20"/>
        <v>0</v>
      </c>
      <c r="P70" s="4"/>
    </row>
    <row r="71" spans="1:16" x14ac:dyDescent="0.35">
      <c r="E71" s="2" t="e">
        <f t="shared" si="16"/>
        <v>#DIV/0!</v>
      </c>
      <c r="H71">
        <f t="shared" si="17"/>
        <v>0</v>
      </c>
      <c r="L71">
        <f t="shared" si="18"/>
        <v>0</v>
      </c>
      <c r="M71">
        <f t="shared" si="72"/>
        <v>0</v>
      </c>
      <c r="O71">
        <f t="shared" si="20"/>
        <v>0</v>
      </c>
    </row>
    <row r="72" spans="1:16" x14ac:dyDescent="0.35">
      <c r="E72" s="2" t="e">
        <f t="shared" si="16"/>
        <v>#DIV/0!</v>
      </c>
      <c r="H72">
        <f t="shared" si="17"/>
        <v>0</v>
      </c>
      <c r="L72">
        <f t="shared" si="18"/>
        <v>0</v>
      </c>
      <c r="M72">
        <f t="shared" si="72"/>
        <v>0</v>
      </c>
      <c r="O72">
        <f t="shared" si="20"/>
        <v>0</v>
      </c>
    </row>
    <row r="73" spans="1:16" x14ac:dyDescent="0.35">
      <c r="A73" s="6"/>
      <c r="B73" s="4"/>
      <c r="C73" s="4"/>
      <c r="D73" s="4"/>
      <c r="E73" s="5" t="e">
        <f t="shared" si="16"/>
        <v>#DIV/0!</v>
      </c>
      <c r="F73" s="4"/>
      <c r="G73" s="4"/>
      <c r="H73" s="4">
        <f t="shared" si="17"/>
        <v>0</v>
      </c>
      <c r="I73" s="4"/>
      <c r="J73" s="4"/>
      <c r="K73" s="4"/>
      <c r="L73" s="4">
        <f t="shared" si="18"/>
        <v>0</v>
      </c>
      <c r="M73" s="4">
        <f t="shared" si="72"/>
        <v>0</v>
      </c>
      <c r="N73" s="4"/>
      <c r="O73" s="4">
        <f t="shared" si="20"/>
        <v>0</v>
      </c>
      <c r="P73" s="4"/>
    </row>
    <row r="74" spans="1:16" x14ac:dyDescent="0.35">
      <c r="A74" s="6"/>
      <c r="B74" s="4"/>
      <c r="C74" s="4"/>
      <c r="D74" s="4"/>
      <c r="E74" s="5" t="e">
        <f t="shared" si="16"/>
        <v>#DIV/0!</v>
      </c>
      <c r="F74" s="4"/>
      <c r="G74" s="4"/>
      <c r="H74" s="4">
        <f t="shared" si="17"/>
        <v>0</v>
      </c>
      <c r="I74" s="4"/>
      <c r="J74" s="4"/>
      <c r="K74" s="4"/>
      <c r="L74" s="4">
        <f t="shared" si="18"/>
        <v>0</v>
      </c>
      <c r="M74" s="4">
        <f t="shared" si="72"/>
        <v>0</v>
      </c>
      <c r="N74" s="4"/>
      <c r="O74" s="4">
        <f t="shared" si="20"/>
        <v>0</v>
      </c>
      <c r="P74" s="4"/>
    </row>
    <row r="75" spans="1:16" x14ac:dyDescent="0.35">
      <c r="A75" s="6"/>
      <c r="B75" s="4"/>
      <c r="C75" s="4"/>
      <c r="D75" s="4"/>
      <c r="E75" s="5" t="e">
        <f t="shared" si="16"/>
        <v>#DIV/0!</v>
      </c>
      <c r="F75" s="4"/>
      <c r="G75" s="4"/>
      <c r="H75" s="4">
        <f t="shared" si="17"/>
        <v>0</v>
      </c>
      <c r="I75" s="4"/>
      <c r="J75" s="4"/>
      <c r="K75" s="4"/>
      <c r="L75" s="4">
        <f t="shared" si="18"/>
        <v>0</v>
      </c>
      <c r="M75" s="4">
        <f t="shared" si="72"/>
        <v>0</v>
      </c>
      <c r="N75" s="4"/>
      <c r="O75" s="4">
        <f t="shared" si="20"/>
        <v>0</v>
      </c>
      <c r="P75" s="4"/>
    </row>
    <row r="76" spans="1:16" x14ac:dyDescent="0.35">
      <c r="A76" s="6"/>
      <c r="B76" s="4"/>
      <c r="C76" s="4"/>
      <c r="D76" s="4"/>
      <c r="E76" s="5" t="e">
        <f t="shared" si="16"/>
        <v>#DIV/0!</v>
      </c>
      <c r="F76" s="4"/>
      <c r="G76" s="4"/>
      <c r="H76" s="4">
        <f t="shared" si="17"/>
        <v>0</v>
      </c>
      <c r="I76" s="4"/>
      <c r="J76" s="4"/>
      <c r="K76" s="4"/>
      <c r="L76" s="4">
        <f t="shared" si="18"/>
        <v>0</v>
      </c>
      <c r="M76" s="4">
        <f t="shared" si="72"/>
        <v>0</v>
      </c>
      <c r="N76" s="4"/>
      <c r="O76" s="4">
        <f t="shared" si="20"/>
        <v>0</v>
      </c>
      <c r="P76" s="4"/>
    </row>
    <row r="77" spans="1:16" x14ac:dyDescent="0.35">
      <c r="A77" s="6"/>
      <c r="B77" s="4"/>
      <c r="C77" s="4"/>
      <c r="D77" s="4"/>
      <c r="E77" s="5" t="e">
        <f t="shared" si="16"/>
        <v>#DIV/0!</v>
      </c>
      <c r="F77" s="4"/>
      <c r="G77" s="4"/>
      <c r="H77" s="4">
        <f t="shared" si="17"/>
        <v>0</v>
      </c>
      <c r="I77" s="4"/>
      <c r="J77" s="4"/>
      <c r="K77" s="4"/>
      <c r="L77" s="4">
        <f t="shared" si="18"/>
        <v>0</v>
      </c>
      <c r="M77" s="4">
        <f t="shared" si="72"/>
        <v>0</v>
      </c>
      <c r="N77" s="4"/>
      <c r="O77" s="4">
        <f t="shared" si="20"/>
        <v>0</v>
      </c>
      <c r="P77" s="4"/>
    </row>
    <row r="78" spans="1:16" x14ac:dyDescent="0.35">
      <c r="A78" s="6"/>
      <c r="B78" s="4"/>
      <c r="C78" s="4"/>
      <c r="D78" s="4"/>
      <c r="E78" s="5" t="e">
        <f t="shared" si="16"/>
        <v>#DIV/0!</v>
      </c>
      <c r="F78" s="4"/>
      <c r="G78" s="4"/>
      <c r="H78" s="4">
        <f t="shared" si="17"/>
        <v>0</v>
      </c>
      <c r="I78" s="4"/>
      <c r="J78" s="4"/>
      <c r="K78" s="4"/>
      <c r="L78" s="4">
        <f t="shared" si="18"/>
        <v>0</v>
      </c>
      <c r="M78" s="4">
        <f t="shared" si="72"/>
        <v>0</v>
      </c>
      <c r="N78" s="4"/>
      <c r="O78" s="4">
        <f t="shared" ref="O78:O107" si="75">SUM(I78:N78)</f>
        <v>0</v>
      </c>
    </row>
    <row r="79" spans="1:16" x14ac:dyDescent="0.35">
      <c r="E79" s="2" t="e">
        <f t="shared" si="16"/>
        <v>#DIV/0!</v>
      </c>
      <c r="H79">
        <f t="shared" si="17"/>
        <v>0</v>
      </c>
      <c r="L79">
        <f t="shared" si="18"/>
        <v>0</v>
      </c>
      <c r="M79">
        <f t="shared" si="72"/>
        <v>0</v>
      </c>
      <c r="O79">
        <f t="shared" si="75"/>
        <v>0</v>
      </c>
    </row>
    <row r="80" spans="1:16" x14ac:dyDescent="0.35">
      <c r="E80" s="2" t="e">
        <f t="shared" si="16"/>
        <v>#DIV/0!</v>
      </c>
      <c r="H80">
        <f t="shared" si="17"/>
        <v>0</v>
      </c>
      <c r="L80">
        <f t="shared" si="18"/>
        <v>0</v>
      </c>
      <c r="M80">
        <f t="shared" si="72"/>
        <v>0</v>
      </c>
      <c r="O80">
        <f t="shared" si="75"/>
        <v>0</v>
      </c>
    </row>
    <row r="81" spans="5:15" x14ac:dyDescent="0.35">
      <c r="E81" s="2" t="e">
        <f t="shared" si="16"/>
        <v>#DIV/0!</v>
      </c>
      <c r="H81">
        <f t="shared" si="17"/>
        <v>0</v>
      </c>
      <c r="L81">
        <f t="shared" si="18"/>
        <v>0</v>
      </c>
      <c r="M81">
        <f t="shared" si="72"/>
        <v>0</v>
      </c>
      <c r="O81">
        <f t="shared" si="75"/>
        <v>0</v>
      </c>
    </row>
    <row r="82" spans="5:15" x14ac:dyDescent="0.35">
      <c r="E82" s="2" t="e">
        <f t="shared" si="16"/>
        <v>#DIV/0!</v>
      </c>
      <c r="H82">
        <f t="shared" si="17"/>
        <v>0</v>
      </c>
      <c r="L82">
        <f t="shared" si="18"/>
        <v>0</v>
      </c>
      <c r="M82">
        <f t="shared" si="72"/>
        <v>0</v>
      </c>
      <c r="O82">
        <f t="shared" si="75"/>
        <v>0</v>
      </c>
    </row>
    <row r="83" spans="5:15" x14ac:dyDescent="0.35">
      <c r="E83" s="2" t="e">
        <f t="shared" si="16"/>
        <v>#DIV/0!</v>
      </c>
      <c r="H83">
        <f t="shared" si="17"/>
        <v>0</v>
      </c>
      <c r="L83">
        <f t="shared" si="18"/>
        <v>0</v>
      </c>
      <c r="M83">
        <f t="shared" si="72"/>
        <v>0</v>
      </c>
      <c r="O83">
        <f t="shared" si="75"/>
        <v>0</v>
      </c>
    </row>
    <row r="84" spans="5:15" x14ac:dyDescent="0.35">
      <c r="E84" s="2" t="e">
        <f t="shared" si="16"/>
        <v>#DIV/0!</v>
      </c>
      <c r="H84">
        <f t="shared" si="17"/>
        <v>0</v>
      </c>
      <c r="L84">
        <f t="shared" si="18"/>
        <v>0</v>
      </c>
      <c r="M84">
        <f t="shared" si="72"/>
        <v>0</v>
      </c>
      <c r="O84">
        <f t="shared" si="75"/>
        <v>0</v>
      </c>
    </row>
    <row r="85" spans="5:15" x14ac:dyDescent="0.35">
      <c r="E85" s="2" t="e">
        <f t="shared" si="16"/>
        <v>#DIV/0!</v>
      </c>
      <c r="H85">
        <f t="shared" si="17"/>
        <v>0</v>
      </c>
      <c r="M85">
        <f t="shared" si="72"/>
        <v>0</v>
      </c>
      <c r="O85">
        <f t="shared" si="75"/>
        <v>0</v>
      </c>
    </row>
    <row r="86" spans="5:15" x14ac:dyDescent="0.35">
      <c r="E86" s="2" t="e">
        <f t="shared" si="16"/>
        <v>#DIV/0!</v>
      </c>
      <c r="H86">
        <f t="shared" si="17"/>
        <v>0</v>
      </c>
      <c r="M86">
        <f t="shared" si="72"/>
        <v>0</v>
      </c>
      <c r="O86">
        <f t="shared" si="75"/>
        <v>0</v>
      </c>
    </row>
    <row r="87" spans="5:15" x14ac:dyDescent="0.35">
      <c r="E87" s="2" t="e">
        <f t="shared" si="16"/>
        <v>#DIV/0!</v>
      </c>
      <c r="H87">
        <f t="shared" si="17"/>
        <v>0</v>
      </c>
      <c r="M87">
        <f t="shared" si="72"/>
        <v>0</v>
      </c>
      <c r="O87">
        <f t="shared" si="75"/>
        <v>0</v>
      </c>
    </row>
    <row r="88" spans="5:15" x14ac:dyDescent="0.35">
      <c r="E88" s="2" t="e">
        <f t="shared" si="16"/>
        <v>#DIV/0!</v>
      </c>
      <c r="H88">
        <f t="shared" si="17"/>
        <v>0</v>
      </c>
      <c r="M88">
        <f t="shared" si="72"/>
        <v>0</v>
      </c>
      <c r="O88">
        <f t="shared" si="75"/>
        <v>0</v>
      </c>
    </row>
    <row r="89" spans="5:15" x14ac:dyDescent="0.35">
      <c r="E89" s="2" t="e">
        <f t="shared" si="16"/>
        <v>#DIV/0!</v>
      </c>
      <c r="H89">
        <f t="shared" si="17"/>
        <v>0</v>
      </c>
      <c r="M89">
        <f t="shared" si="72"/>
        <v>0</v>
      </c>
      <c r="O89">
        <f t="shared" si="75"/>
        <v>0</v>
      </c>
    </row>
    <row r="90" spans="5:15" x14ac:dyDescent="0.35">
      <c r="E90" s="2" t="e">
        <f t="shared" si="16"/>
        <v>#DIV/0!</v>
      </c>
      <c r="H90">
        <f t="shared" si="17"/>
        <v>0</v>
      </c>
      <c r="M90">
        <f t="shared" si="72"/>
        <v>0</v>
      </c>
      <c r="O90">
        <f t="shared" si="75"/>
        <v>0</v>
      </c>
    </row>
    <row r="91" spans="5:15" x14ac:dyDescent="0.35">
      <c r="E91" s="2" t="e">
        <f t="shared" si="16"/>
        <v>#DIV/0!</v>
      </c>
      <c r="H91">
        <f t="shared" si="17"/>
        <v>0</v>
      </c>
      <c r="M91">
        <f t="shared" si="72"/>
        <v>0</v>
      </c>
      <c r="O91">
        <f t="shared" si="75"/>
        <v>0</v>
      </c>
    </row>
    <row r="92" spans="5:15" x14ac:dyDescent="0.35">
      <c r="E92" s="2" t="e">
        <f t="shared" si="16"/>
        <v>#DIV/0!</v>
      </c>
      <c r="H92">
        <f t="shared" si="17"/>
        <v>0</v>
      </c>
      <c r="M92">
        <f t="shared" si="72"/>
        <v>0</v>
      </c>
      <c r="O92">
        <f t="shared" si="75"/>
        <v>0</v>
      </c>
    </row>
    <row r="93" spans="5:15" x14ac:dyDescent="0.35">
      <c r="E93" s="2" t="e">
        <f t="shared" si="16"/>
        <v>#DIV/0!</v>
      </c>
      <c r="H93">
        <f t="shared" si="17"/>
        <v>0</v>
      </c>
      <c r="M93">
        <f t="shared" si="72"/>
        <v>0</v>
      </c>
      <c r="O93">
        <f t="shared" si="75"/>
        <v>0</v>
      </c>
    </row>
    <row r="94" spans="5:15" x14ac:dyDescent="0.35">
      <c r="E94" s="2" t="e">
        <f t="shared" si="16"/>
        <v>#DIV/0!</v>
      </c>
      <c r="H94">
        <f t="shared" si="17"/>
        <v>0</v>
      </c>
      <c r="M94">
        <f t="shared" si="72"/>
        <v>0</v>
      </c>
      <c r="O94">
        <f t="shared" si="75"/>
        <v>0</v>
      </c>
    </row>
    <row r="95" spans="5:15" x14ac:dyDescent="0.35">
      <c r="E95" s="2" t="e">
        <f t="shared" ref="E95:E107" si="76">(B95)/(B95+C95+D95)</f>
        <v>#DIV/0!</v>
      </c>
      <c r="H95">
        <f t="shared" ref="H95:H107" si="77">F95-G95</f>
        <v>0</v>
      </c>
      <c r="M95">
        <f t="shared" si="72"/>
        <v>0</v>
      </c>
      <c r="O95">
        <f t="shared" si="75"/>
        <v>0</v>
      </c>
    </row>
    <row r="96" spans="5:15" x14ac:dyDescent="0.35">
      <c r="E96" s="2" t="e">
        <f t="shared" si="76"/>
        <v>#DIV/0!</v>
      </c>
      <c r="H96">
        <f t="shared" si="77"/>
        <v>0</v>
      </c>
      <c r="M96">
        <f t="shared" si="72"/>
        <v>0</v>
      </c>
      <c r="O96">
        <f t="shared" si="75"/>
        <v>0</v>
      </c>
    </row>
    <row r="97" spans="5:15" x14ac:dyDescent="0.35">
      <c r="E97" s="2" t="e">
        <f t="shared" si="76"/>
        <v>#DIV/0!</v>
      </c>
      <c r="H97">
        <f t="shared" si="77"/>
        <v>0</v>
      </c>
      <c r="M97">
        <f t="shared" si="72"/>
        <v>0</v>
      </c>
      <c r="O97">
        <f t="shared" si="75"/>
        <v>0</v>
      </c>
    </row>
    <row r="98" spans="5:15" x14ac:dyDescent="0.35">
      <c r="E98" s="2" t="e">
        <f t="shared" si="76"/>
        <v>#DIV/0!</v>
      </c>
      <c r="H98">
        <f t="shared" si="77"/>
        <v>0</v>
      </c>
      <c r="M98">
        <f t="shared" si="72"/>
        <v>0</v>
      </c>
      <c r="O98">
        <f t="shared" si="75"/>
        <v>0</v>
      </c>
    </row>
    <row r="99" spans="5:15" x14ac:dyDescent="0.35">
      <c r="E99" s="2" t="e">
        <f t="shared" si="76"/>
        <v>#DIV/0!</v>
      </c>
      <c r="H99">
        <f t="shared" si="77"/>
        <v>0</v>
      </c>
      <c r="M99">
        <f t="shared" si="72"/>
        <v>0</v>
      </c>
      <c r="O99">
        <f t="shared" si="75"/>
        <v>0</v>
      </c>
    </row>
    <row r="100" spans="5:15" x14ac:dyDescent="0.35">
      <c r="E100" s="2" t="e">
        <f t="shared" si="76"/>
        <v>#DIV/0!</v>
      </c>
      <c r="H100">
        <f t="shared" si="77"/>
        <v>0</v>
      </c>
      <c r="M100">
        <f t="shared" si="72"/>
        <v>0</v>
      </c>
      <c r="O100">
        <f t="shared" si="75"/>
        <v>0</v>
      </c>
    </row>
    <row r="101" spans="5:15" x14ac:dyDescent="0.35">
      <c r="E101" s="2" t="e">
        <f t="shared" si="76"/>
        <v>#DIV/0!</v>
      </c>
      <c r="H101">
        <f t="shared" si="77"/>
        <v>0</v>
      </c>
      <c r="M101">
        <f t="shared" si="72"/>
        <v>0</v>
      </c>
      <c r="O101">
        <f t="shared" si="75"/>
        <v>0</v>
      </c>
    </row>
    <row r="102" spans="5:15" x14ac:dyDescent="0.35">
      <c r="E102" s="2" t="e">
        <f t="shared" si="76"/>
        <v>#DIV/0!</v>
      </c>
      <c r="H102">
        <f t="shared" si="77"/>
        <v>0</v>
      </c>
      <c r="M102">
        <f t="shared" si="72"/>
        <v>0</v>
      </c>
      <c r="O102">
        <f t="shared" si="75"/>
        <v>0</v>
      </c>
    </row>
    <row r="103" spans="5:15" x14ac:dyDescent="0.35">
      <c r="E103" s="2" t="e">
        <f t="shared" si="76"/>
        <v>#DIV/0!</v>
      </c>
      <c r="H103">
        <f t="shared" si="77"/>
        <v>0</v>
      </c>
      <c r="M103">
        <f t="shared" si="72"/>
        <v>0</v>
      </c>
      <c r="O103">
        <f t="shared" si="75"/>
        <v>0</v>
      </c>
    </row>
    <row r="104" spans="5:15" x14ac:dyDescent="0.35">
      <c r="E104" t="e">
        <f t="shared" si="76"/>
        <v>#DIV/0!</v>
      </c>
      <c r="H104">
        <f t="shared" si="77"/>
        <v>0</v>
      </c>
      <c r="M104">
        <f t="shared" si="72"/>
        <v>0</v>
      </c>
      <c r="O104">
        <f t="shared" si="75"/>
        <v>0</v>
      </c>
    </row>
    <row r="105" spans="5:15" x14ac:dyDescent="0.35">
      <c r="E105" t="e">
        <f t="shared" si="76"/>
        <v>#DIV/0!</v>
      </c>
      <c r="H105">
        <f t="shared" si="77"/>
        <v>0</v>
      </c>
      <c r="M105">
        <f t="shared" si="72"/>
        <v>0</v>
      </c>
      <c r="O105">
        <f t="shared" si="75"/>
        <v>0</v>
      </c>
    </row>
    <row r="106" spans="5:15" x14ac:dyDescent="0.35">
      <c r="E106" t="e">
        <f t="shared" si="76"/>
        <v>#DIV/0!</v>
      </c>
      <c r="H106">
        <f t="shared" si="77"/>
        <v>0</v>
      </c>
      <c r="M106">
        <f t="shared" si="72"/>
        <v>0</v>
      </c>
      <c r="O106">
        <f t="shared" si="75"/>
        <v>0</v>
      </c>
    </row>
    <row r="107" spans="5:15" x14ac:dyDescent="0.35">
      <c r="E107" t="e">
        <f t="shared" si="76"/>
        <v>#DIV/0!</v>
      </c>
      <c r="H107">
        <f t="shared" si="77"/>
        <v>0</v>
      </c>
      <c r="M107">
        <f t="shared" si="72"/>
        <v>0</v>
      </c>
      <c r="O107">
        <f t="shared" si="75"/>
        <v>0</v>
      </c>
    </row>
  </sheetData>
  <sortState xmlns:xlrd2="http://schemas.microsoft.com/office/spreadsheetml/2017/richdata2" ref="A33:O110">
    <sortCondition ref="A57:A110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4"/>
  <sheetViews>
    <sheetView workbookViewId="0">
      <selection activeCell="H4" sqref="H4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71</v>
      </c>
      <c r="B3">
        <f>1+1+1+1</f>
        <v>4</v>
      </c>
      <c r="C3">
        <f>1+1</f>
        <v>2</v>
      </c>
      <c r="E3" s="2">
        <f t="shared" ref="E3:E4" si="0">(B3)/(B3+C3+D3)</f>
        <v>0.66666666666666663</v>
      </c>
      <c r="F3">
        <f>9+9+1+5+2+0</f>
        <v>26</v>
      </c>
      <c r="G3">
        <f>1+0+15+1+0+7</f>
        <v>24</v>
      </c>
      <c r="H3">
        <f t="shared" ref="H3:H4" si="1">F3-G3</f>
        <v>2</v>
      </c>
      <c r="J3">
        <f>40+40</f>
        <v>80</v>
      </c>
      <c r="L3">
        <f t="shared" ref="L3:L4" si="2">B3*10</f>
        <v>40</v>
      </c>
      <c r="M3">
        <f t="shared" ref="M3:M4" si="3">D3*5</f>
        <v>0</v>
      </c>
      <c r="N3">
        <f>10+10</f>
        <v>20</v>
      </c>
      <c r="O3">
        <f t="shared" ref="O3" si="4">SUM(I3:N3)</f>
        <v>140</v>
      </c>
    </row>
    <row r="4" spans="1:27" x14ac:dyDescent="0.35">
      <c r="A4" s="3" t="s">
        <v>188</v>
      </c>
      <c r="B4">
        <f>1+1+1</f>
        <v>3</v>
      </c>
      <c r="C4">
        <f>1+1</f>
        <v>2</v>
      </c>
      <c r="E4" s="2">
        <f t="shared" si="0"/>
        <v>0.6</v>
      </c>
      <c r="F4">
        <f>5+6+10+9+10</f>
        <v>40</v>
      </c>
      <c r="G4">
        <f>14+5+0+7+11</f>
        <v>37</v>
      </c>
      <c r="H4">
        <f t="shared" si="1"/>
        <v>3</v>
      </c>
      <c r="J4">
        <f>40</f>
        <v>40</v>
      </c>
      <c r="L4">
        <f t="shared" si="2"/>
        <v>30</v>
      </c>
      <c r="M4">
        <f t="shared" si="3"/>
        <v>0</v>
      </c>
      <c r="N4">
        <f>10</f>
        <v>10</v>
      </c>
      <c r="O4">
        <f t="shared" ref="O4" si="5">SUM(I4:N4)</f>
        <v>80</v>
      </c>
    </row>
    <row r="5" spans="1:27" x14ac:dyDescent="0.35">
      <c r="A5" s="3" t="s">
        <v>92</v>
      </c>
      <c r="B5">
        <f>1+1+1+1+1</f>
        <v>5</v>
      </c>
      <c r="C5">
        <f>1+1+1+1+1+1+1</f>
        <v>7</v>
      </c>
      <c r="E5" s="2">
        <f t="shared" ref="E5:E6" si="6">(B5)/(B5+C5+D5)</f>
        <v>0.41666666666666669</v>
      </c>
      <c r="F5">
        <f>0+2+15+10+2+7+9+5+1+1+0+3</f>
        <v>55</v>
      </c>
      <c r="G5">
        <f>7+6+6+5+9+2+3+3+2+5+15+8</f>
        <v>71</v>
      </c>
      <c r="H5">
        <f t="shared" ref="H5:H6" si="7">F5-G5</f>
        <v>-16</v>
      </c>
      <c r="J5">
        <f>40</f>
        <v>40</v>
      </c>
      <c r="K5">
        <f>20+20</f>
        <v>40</v>
      </c>
      <c r="L5">
        <f t="shared" ref="L5:L6" si="8">B5*10</f>
        <v>50</v>
      </c>
      <c r="M5">
        <f t="shared" ref="M5:M6" si="9">D5*5</f>
        <v>0</v>
      </c>
      <c r="N5">
        <f>10+10+10+10</f>
        <v>40</v>
      </c>
      <c r="O5">
        <f t="shared" ref="O5:O6" si="10">SUM(I5:N5)</f>
        <v>170</v>
      </c>
    </row>
    <row r="6" spans="1:27" x14ac:dyDescent="0.35">
      <c r="A6" s="3" t="s">
        <v>131</v>
      </c>
      <c r="B6">
        <f>1</f>
        <v>1</v>
      </c>
      <c r="C6">
        <f>1</f>
        <v>1</v>
      </c>
      <c r="E6" s="2">
        <f t="shared" si="6"/>
        <v>0.5</v>
      </c>
      <c r="F6">
        <f>9+1</f>
        <v>10</v>
      </c>
      <c r="G6">
        <f>6+2</f>
        <v>8</v>
      </c>
      <c r="H6">
        <f t="shared" si="7"/>
        <v>2</v>
      </c>
      <c r="J6">
        <f>40</f>
        <v>40</v>
      </c>
      <c r="L6">
        <f t="shared" si="8"/>
        <v>10</v>
      </c>
      <c r="M6">
        <f t="shared" si="9"/>
        <v>0</v>
      </c>
      <c r="N6">
        <f>10</f>
        <v>10</v>
      </c>
      <c r="O6">
        <f t="shared" si="10"/>
        <v>60</v>
      </c>
    </row>
    <row r="7" spans="1:27" x14ac:dyDescent="0.35">
      <c r="A7" s="3" t="s">
        <v>93</v>
      </c>
      <c r="C7">
        <f>1+1+1+1+1+1+1+1+1+1</f>
        <v>10</v>
      </c>
      <c r="E7" s="2">
        <f t="shared" ref="E7:E9" si="11">(B7)/(B7+C7+D7)</f>
        <v>0</v>
      </c>
      <c r="F7">
        <f>1+2+5+0+3+3+0+6+0+0</f>
        <v>20</v>
      </c>
      <c r="G7">
        <f>9+6+9+15+8+9+12+13+15+10</f>
        <v>106</v>
      </c>
      <c r="H7">
        <f t="shared" ref="H7:H9" si="12">F7-G7</f>
        <v>-86</v>
      </c>
      <c r="L7">
        <f t="shared" ref="L7:L9" si="13">B7*10</f>
        <v>0</v>
      </c>
      <c r="M7">
        <f t="shared" ref="M7:M9" si="14">D7*5</f>
        <v>0</v>
      </c>
      <c r="N7">
        <f>10+10+10+10</f>
        <v>40</v>
      </c>
      <c r="O7">
        <f t="shared" ref="O7:O9" si="15">SUM(I7:N7)</f>
        <v>40</v>
      </c>
    </row>
    <row r="8" spans="1:27" ht="14.25" customHeight="1" x14ac:dyDescent="0.35">
      <c r="A8" s="3" t="s">
        <v>36</v>
      </c>
      <c r="B8">
        <f>1+1+1+1+1+1+1</f>
        <v>7</v>
      </c>
      <c r="C8">
        <f>1+1+1+1+1+1</f>
        <v>6</v>
      </c>
      <c r="E8" s="2">
        <f t="shared" si="11"/>
        <v>0.53846153846153844</v>
      </c>
      <c r="F8">
        <f>6+9+6+6+9+0+7+8+12+2+1+13+1</f>
        <v>80</v>
      </c>
      <c r="G8">
        <f>9+5+15+9+2+12+1+3+0+1+13+6+13</f>
        <v>89</v>
      </c>
      <c r="H8">
        <f t="shared" si="12"/>
        <v>-9</v>
      </c>
      <c r="I8">
        <f>60</f>
        <v>60</v>
      </c>
      <c r="J8">
        <f>40</f>
        <v>40</v>
      </c>
      <c r="K8">
        <f>20</f>
        <v>20</v>
      </c>
      <c r="L8">
        <f t="shared" si="13"/>
        <v>70</v>
      </c>
      <c r="M8">
        <f t="shared" si="14"/>
        <v>0</v>
      </c>
      <c r="N8">
        <f>10+10+10+10</f>
        <v>40</v>
      </c>
      <c r="O8">
        <f t="shared" si="15"/>
        <v>230</v>
      </c>
    </row>
    <row r="9" spans="1:27" x14ac:dyDescent="0.35">
      <c r="A9" s="3" t="s">
        <v>136</v>
      </c>
      <c r="C9">
        <f>1+1+1+1+1+1</f>
        <v>6</v>
      </c>
      <c r="E9" s="2">
        <f t="shared" si="11"/>
        <v>0</v>
      </c>
      <c r="F9">
        <f>0+5+4+1+2+3</f>
        <v>15</v>
      </c>
      <c r="G9">
        <f>7+10+14+7+7+5</f>
        <v>50</v>
      </c>
      <c r="H9">
        <f t="shared" si="12"/>
        <v>-35</v>
      </c>
      <c r="K9">
        <f>20</f>
        <v>20</v>
      </c>
      <c r="L9">
        <f t="shared" si="13"/>
        <v>0</v>
      </c>
      <c r="M9">
        <f t="shared" si="14"/>
        <v>0</v>
      </c>
      <c r="N9">
        <f>10+10</f>
        <v>20</v>
      </c>
      <c r="O9">
        <f t="shared" si="15"/>
        <v>40</v>
      </c>
    </row>
    <row r="10" spans="1:27" x14ac:dyDescent="0.35">
      <c r="A10" s="3" t="s">
        <v>94</v>
      </c>
      <c r="B10">
        <f>1+1+1+1+1+1</f>
        <v>6</v>
      </c>
      <c r="C10">
        <f>1</f>
        <v>1</v>
      </c>
      <c r="E10" s="2">
        <f t="shared" ref="E10" si="16">(B10)/(B10+C10+D10)</f>
        <v>0.8571428571428571</v>
      </c>
      <c r="F10">
        <f>6+7+9+15+13+14+7</f>
        <v>71</v>
      </c>
      <c r="G10">
        <f>2+0+4+1+1+5+9</f>
        <v>22</v>
      </c>
      <c r="H10">
        <f t="shared" ref="H10" si="17">F10-G10</f>
        <v>49</v>
      </c>
      <c r="I10">
        <f>60</f>
        <v>60</v>
      </c>
      <c r="L10">
        <f t="shared" ref="L10" si="18">B10*10</f>
        <v>60</v>
      </c>
      <c r="M10">
        <f t="shared" ref="M10" si="19">D10*5</f>
        <v>0</v>
      </c>
      <c r="N10">
        <f>10+10</f>
        <v>20</v>
      </c>
      <c r="O10">
        <f t="shared" ref="O10" si="20">SUM(I10:N10)</f>
        <v>140</v>
      </c>
    </row>
    <row r="11" spans="1:27" x14ac:dyDescent="0.35">
      <c r="A11" s="3" t="s">
        <v>95</v>
      </c>
      <c r="B11">
        <f>1</f>
        <v>1</v>
      </c>
      <c r="C11">
        <f>1+1</f>
        <v>2</v>
      </c>
      <c r="E11" s="2">
        <f t="shared" ref="E11:E13" si="21">(B11)/(B11+C11+D11)</f>
        <v>0.33333333333333331</v>
      </c>
      <c r="F11">
        <f>0+6+4</f>
        <v>10</v>
      </c>
      <c r="G11">
        <f>9+2+9</f>
        <v>20</v>
      </c>
      <c r="H11">
        <f t="shared" ref="H11:H13" si="22">F11-G11</f>
        <v>-10</v>
      </c>
      <c r="K11">
        <f>20</f>
        <v>20</v>
      </c>
      <c r="L11">
        <f t="shared" ref="L11:L13" si="23">B11*10</f>
        <v>10</v>
      </c>
      <c r="M11">
        <f t="shared" ref="M11:M13" si="24">D11*5</f>
        <v>0</v>
      </c>
      <c r="N11">
        <f>10</f>
        <v>10</v>
      </c>
      <c r="O11">
        <f t="shared" ref="O11:O13" si="25">SUM(I11:N11)</f>
        <v>40</v>
      </c>
    </row>
    <row r="12" spans="1:27" x14ac:dyDescent="0.35">
      <c r="A12" s="3" t="s">
        <v>135</v>
      </c>
      <c r="B12">
        <f>1+1+1+1</f>
        <v>4</v>
      </c>
      <c r="E12" s="2">
        <f t="shared" si="21"/>
        <v>1</v>
      </c>
      <c r="F12">
        <f>7+9+14+12</f>
        <v>42</v>
      </c>
      <c r="G12">
        <f>0+6+4+0</f>
        <v>10</v>
      </c>
      <c r="H12">
        <f t="shared" si="22"/>
        <v>32</v>
      </c>
      <c r="I12">
        <f>60</f>
        <v>60</v>
      </c>
      <c r="L12">
        <f t="shared" si="23"/>
        <v>40</v>
      </c>
      <c r="M12">
        <f t="shared" si="24"/>
        <v>0</v>
      </c>
      <c r="N12">
        <f>10</f>
        <v>10</v>
      </c>
      <c r="O12">
        <f t="shared" si="25"/>
        <v>110</v>
      </c>
    </row>
    <row r="13" spans="1:27" x14ac:dyDescent="0.35">
      <c r="A13" s="3" t="s">
        <v>130</v>
      </c>
      <c r="B13">
        <f>1+1+1+1+1+1+1+1</f>
        <v>8</v>
      </c>
      <c r="C13">
        <f>1+1</f>
        <v>2</v>
      </c>
      <c r="E13" s="2">
        <f t="shared" si="21"/>
        <v>0.8</v>
      </c>
      <c r="F13">
        <f>2+15+0+15+8+7+5+15+13+11</f>
        <v>91</v>
      </c>
      <c r="G13">
        <f>1+0+2+0+3+0+6+0+1+10</f>
        <v>23</v>
      </c>
      <c r="H13">
        <f t="shared" si="22"/>
        <v>68</v>
      </c>
      <c r="I13">
        <f>60+60+60</f>
        <v>180</v>
      </c>
      <c r="L13">
        <f t="shared" si="23"/>
        <v>80</v>
      </c>
      <c r="M13">
        <f t="shared" si="24"/>
        <v>0</v>
      </c>
      <c r="N13">
        <f>10+10+10</f>
        <v>30</v>
      </c>
      <c r="O13">
        <f t="shared" si="25"/>
        <v>290</v>
      </c>
    </row>
    <row r="14" spans="1:27" x14ac:dyDescent="0.35">
      <c r="E14" s="2" t="e">
        <f t="shared" ref="E14:E71" si="26">(B14)/(B14+C14+D14)</f>
        <v>#DIV/0!</v>
      </c>
      <c r="H14">
        <f t="shared" ref="H14:H71" si="27">F14-G14</f>
        <v>0</v>
      </c>
      <c r="L14">
        <f t="shared" ref="L14:L61" si="28">B14*10</f>
        <v>0</v>
      </c>
      <c r="M14">
        <f t="shared" ref="M14:M24" si="29">D14*5</f>
        <v>0</v>
      </c>
      <c r="O14">
        <f t="shared" ref="O14:O54" si="30">SUM(I14:N14)</f>
        <v>0</v>
      </c>
    </row>
    <row r="15" spans="1:27" x14ac:dyDescent="0.35">
      <c r="E15" s="2" t="e">
        <f t="shared" si="26"/>
        <v>#DIV/0!</v>
      </c>
      <c r="H15">
        <f t="shared" si="27"/>
        <v>0</v>
      </c>
      <c r="L15">
        <f t="shared" si="28"/>
        <v>0</v>
      </c>
      <c r="M15">
        <f t="shared" si="29"/>
        <v>0</v>
      </c>
      <c r="O15">
        <f t="shared" si="30"/>
        <v>0</v>
      </c>
    </row>
    <row r="16" spans="1:27" x14ac:dyDescent="0.35">
      <c r="E16" s="2" t="e">
        <f t="shared" si="26"/>
        <v>#DIV/0!</v>
      </c>
      <c r="H16">
        <f t="shared" si="27"/>
        <v>0</v>
      </c>
      <c r="L16">
        <f t="shared" si="28"/>
        <v>0</v>
      </c>
      <c r="M16">
        <f t="shared" si="29"/>
        <v>0</v>
      </c>
      <c r="O16">
        <f t="shared" ref="O16" si="31">SUM(I16:N16)</f>
        <v>0</v>
      </c>
    </row>
    <row r="17" spans="5:15" x14ac:dyDescent="0.35">
      <c r="E17" s="2" t="e">
        <f t="shared" si="26"/>
        <v>#DIV/0!</v>
      </c>
      <c r="H17">
        <f t="shared" si="27"/>
        <v>0</v>
      </c>
      <c r="L17">
        <f t="shared" si="28"/>
        <v>0</v>
      </c>
      <c r="M17">
        <f t="shared" si="29"/>
        <v>0</v>
      </c>
      <c r="O17">
        <f t="shared" si="30"/>
        <v>0</v>
      </c>
    </row>
    <row r="18" spans="5:15" x14ac:dyDescent="0.35">
      <c r="E18" s="2" t="e">
        <f t="shared" si="26"/>
        <v>#DIV/0!</v>
      </c>
      <c r="H18">
        <f t="shared" si="27"/>
        <v>0</v>
      </c>
      <c r="L18">
        <f t="shared" si="28"/>
        <v>0</v>
      </c>
      <c r="M18">
        <f t="shared" si="29"/>
        <v>0</v>
      </c>
      <c r="O18">
        <f t="shared" si="30"/>
        <v>0</v>
      </c>
    </row>
    <row r="19" spans="5:15" x14ac:dyDescent="0.35">
      <c r="E19" s="2" t="e">
        <f t="shared" si="26"/>
        <v>#DIV/0!</v>
      </c>
      <c r="H19">
        <f t="shared" si="27"/>
        <v>0</v>
      </c>
      <c r="L19">
        <f t="shared" si="28"/>
        <v>0</v>
      </c>
      <c r="M19">
        <f t="shared" si="29"/>
        <v>0</v>
      </c>
      <c r="O19">
        <f t="shared" ref="O19" si="32">SUM(I19:N19)</f>
        <v>0</v>
      </c>
    </row>
    <row r="20" spans="5:15" x14ac:dyDescent="0.35">
      <c r="E20" s="2" t="e">
        <f t="shared" si="26"/>
        <v>#DIV/0!</v>
      </c>
      <c r="H20">
        <f t="shared" si="27"/>
        <v>0</v>
      </c>
      <c r="L20">
        <f t="shared" si="28"/>
        <v>0</v>
      </c>
      <c r="M20">
        <f t="shared" si="29"/>
        <v>0</v>
      </c>
      <c r="O20">
        <f t="shared" ref="O20" si="33">SUM(I20:N20)</f>
        <v>0</v>
      </c>
    </row>
    <row r="21" spans="5:15" x14ac:dyDescent="0.35">
      <c r="E21" s="2" t="e">
        <f t="shared" si="26"/>
        <v>#DIV/0!</v>
      </c>
      <c r="H21">
        <f t="shared" si="27"/>
        <v>0</v>
      </c>
      <c r="L21">
        <f t="shared" si="28"/>
        <v>0</v>
      </c>
      <c r="M21">
        <f t="shared" si="29"/>
        <v>0</v>
      </c>
      <c r="O21">
        <f t="shared" si="30"/>
        <v>0</v>
      </c>
    </row>
    <row r="22" spans="5:15" x14ac:dyDescent="0.35">
      <c r="E22" s="2" t="e">
        <f t="shared" si="26"/>
        <v>#DIV/0!</v>
      </c>
      <c r="H22">
        <f t="shared" si="27"/>
        <v>0</v>
      </c>
      <c r="L22">
        <f t="shared" si="28"/>
        <v>0</v>
      </c>
      <c r="M22">
        <f t="shared" si="29"/>
        <v>0</v>
      </c>
      <c r="O22">
        <f t="shared" si="30"/>
        <v>0</v>
      </c>
    </row>
    <row r="23" spans="5:15" x14ac:dyDescent="0.35">
      <c r="E23" s="2" t="e">
        <f t="shared" si="26"/>
        <v>#DIV/0!</v>
      </c>
      <c r="H23">
        <f t="shared" si="27"/>
        <v>0</v>
      </c>
      <c r="L23">
        <f t="shared" si="28"/>
        <v>0</v>
      </c>
      <c r="M23">
        <f t="shared" si="29"/>
        <v>0</v>
      </c>
      <c r="O23">
        <f t="shared" ref="O23" si="34">SUM(I23:N23)</f>
        <v>0</v>
      </c>
    </row>
    <row r="24" spans="5:15" x14ac:dyDescent="0.35">
      <c r="E24" s="2" t="e">
        <f t="shared" si="26"/>
        <v>#DIV/0!</v>
      </c>
      <c r="H24">
        <f t="shared" si="27"/>
        <v>0</v>
      </c>
      <c r="L24">
        <f t="shared" si="28"/>
        <v>0</v>
      </c>
      <c r="M24">
        <f t="shared" si="29"/>
        <v>0</v>
      </c>
      <c r="O24">
        <f t="shared" si="30"/>
        <v>0</v>
      </c>
    </row>
    <row r="25" spans="5:15" x14ac:dyDescent="0.35">
      <c r="E25" s="2" t="e">
        <f t="shared" si="26"/>
        <v>#DIV/0!</v>
      </c>
      <c r="H25">
        <f t="shared" si="27"/>
        <v>0</v>
      </c>
      <c r="L25">
        <f t="shared" si="28"/>
        <v>0</v>
      </c>
      <c r="M25">
        <v>0</v>
      </c>
      <c r="O25">
        <f t="shared" si="30"/>
        <v>0</v>
      </c>
    </row>
    <row r="26" spans="5:15" x14ac:dyDescent="0.35">
      <c r="E26" s="2" t="e">
        <f t="shared" si="26"/>
        <v>#DIV/0!</v>
      </c>
      <c r="H26">
        <f t="shared" si="27"/>
        <v>0</v>
      </c>
      <c r="L26">
        <f t="shared" si="28"/>
        <v>0</v>
      </c>
      <c r="M26">
        <f t="shared" ref="M26:M84" si="35">D26*5</f>
        <v>0</v>
      </c>
      <c r="O26">
        <f t="shared" si="30"/>
        <v>0</v>
      </c>
    </row>
    <row r="27" spans="5:15" x14ac:dyDescent="0.35">
      <c r="E27" s="2" t="e">
        <f t="shared" si="26"/>
        <v>#DIV/0!</v>
      </c>
      <c r="H27">
        <f t="shared" si="27"/>
        <v>0</v>
      </c>
      <c r="L27">
        <f t="shared" si="28"/>
        <v>0</v>
      </c>
      <c r="M27">
        <f t="shared" si="35"/>
        <v>0</v>
      </c>
      <c r="O27">
        <f t="shared" si="30"/>
        <v>0</v>
      </c>
    </row>
    <row r="28" spans="5:15" x14ac:dyDescent="0.35">
      <c r="E28" s="2" t="e">
        <f t="shared" si="26"/>
        <v>#DIV/0!</v>
      </c>
      <c r="H28">
        <f t="shared" si="27"/>
        <v>0</v>
      </c>
      <c r="L28">
        <f t="shared" si="28"/>
        <v>0</v>
      </c>
      <c r="M28">
        <f t="shared" si="35"/>
        <v>0</v>
      </c>
      <c r="O28">
        <f t="shared" si="30"/>
        <v>0</v>
      </c>
    </row>
    <row r="29" spans="5:15" x14ac:dyDescent="0.35">
      <c r="E29" s="2" t="e">
        <f t="shared" si="26"/>
        <v>#DIV/0!</v>
      </c>
      <c r="H29">
        <f t="shared" si="27"/>
        <v>0</v>
      </c>
      <c r="L29">
        <f t="shared" si="28"/>
        <v>0</v>
      </c>
      <c r="M29">
        <f t="shared" si="35"/>
        <v>0</v>
      </c>
      <c r="O29">
        <f t="shared" si="30"/>
        <v>0</v>
      </c>
    </row>
    <row r="30" spans="5:15" x14ac:dyDescent="0.35">
      <c r="E30" s="2" t="e">
        <f t="shared" si="26"/>
        <v>#DIV/0!</v>
      </c>
      <c r="H30">
        <f t="shared" si="27"/>
        <v>0</v>
      </c>
      <c r="L30">
        <f t="shared" si="28"/>
        <v>0</v>
      </c>
      <c r="M30">
        <f t="shared" si="35"/>
        <v>0</v>
      </c>
      <c r="O30">
        <f t="shared" si="30"/>
        <v>0</v>
      </c>
    </row>
    <row r="31" spans="5:15" x14ac:dyDescent="0.35">
      <c r="E31" s="2" t="e">
        <f t="shared" si="26"/>
        <v>#DIV/0!</v>
      </c>
      <c r="H31">
        <f t="shared" si="27"/>
        <v>0</v>
      </c>
      <c r="L31">
        <f t="shared" si="28"/>
        <v>0</v>
      </c>
      <c r="M31">
        <f t="shared" si="35"/>
        <v>0</v>
      </c>
      <c r="O31">
        <f t="shared" si="30"/>
        <v>0</v>
      </c>
    </row>
    <row r="32" spans="5:15" x14ac:dyDescent="0.35">
      <c r="E32" s="2" t="e">
        <f t="shared" si="26"/>
        <v>#DIV/0!</v>
      </c>
      <c r="H32">
        <f t="shared" si="27"/>
        <v>0</v>
      </c>
      <c r="L32">
        <f t="shared" si="28"/>
        <v>0</v>
      </c>
      <c r="M32">
        <f t="shared" si="35"/>
        <v>0</v>
      </c>
      <c r="O32">
        <f t="shared" si="30"/>
        <v>0</v>
      </c>
    </row>
    <row r="33" spans="1:16" x14ac:dyDescent="0.35">
      <c r="E33" s="2" t="e">
        <f t="shared" si="26"/>
        <v>#DIV/0!</v>
      </c>
      <c r="H33">
        <f t="shared" si="27"/>
        <v>0</v>
      </c>
      <c r="L33">
        <f t="shared" si="28"/>
        <v>0</v>
      </c>
      <c r="M33">
        <f t="shared" si="35"/>
        <v>0</v>
      </c>
      <c r="O33">
        <f t="shared" si="30"/>
        <v>0</v>
      </c>
    </row>
    <row r="34" spans="1:16" x14ac:dyDescent="0.35">
      <c r="E34" s="2" t="e">
        <f t="shared" si="26"/>
        <v>#DIV/0!</v>
      </c>
      <c r="H34">
        <f t="shared" si="27"/>
        <v>0</v>
      </c>
      <c r="L34">
        <f t="shared" si="28"/>
        <v>0</v>
      </c>
      <c r="M34">
        <f t="shared" si="35"/>
        <v>0</v>
      </c>
      <c r="O34">
        <f t="shared" si="30"/>
        <v>0</v>
      </c>
    </row>
    <row r="35" spans="1:16" x14ac:dyDescent="0.35">
      <c r="E35" s="2" t="e">
        <f t="shared" si="26"/>
        <v>#DIV/0!</v>
      </c>
      <c r="H35">
        <f t="shared" si="27"/>
        <v>0</v>
      </c>
      <c r="L35">
        <f t="shared" si="28"/>
        <v>0</v>
      </c>
      <c r="M35">
        <f t="shared" si="35"/>
        <v>0</v>
      </c>
      <c r="O35">
        <f t="shared" ref="O35" si="36">SUM(I35:N35)</f>
        <v>0</v>
      </c>
    </row>
    <row r="36" spans="1:16" x14ac:dyDescent="0.35">
      <c r="E36" s="2" t="e">
        <f t="shared" si="26"/>
        <v>#DIV/0!</v>
      </c>
      <c r="H36">
        <f t="shared" si="27"/>
        <v>0</v>
      </c>
      <c r="L36">
        <f t="shared" si="28"/>
        <v>0</v>
      </c>
      <c r="M36">
        <f t="shared" si="35"/>
        <v>0</v>
      </c>
      <c r="O36">
        <f t="shared" si="30"/>
        <v>0</v>
      </c>
    </row>
    <row r="37" spans="1:16" x14ac:dyDescent="0.35">
      <c r="E37" s="2" t="e">
        <f t="shared" si="26"/>
        <v>#DIV/0!</v>
      </c>
      <c r="H37">
        <f t="shared" si="27"/>
        <v>0</v>
      </c>
      <c r="L37">
        <f t="shared" si="28"/>
        <v>0</v>
      </c>
      <c r="M37">
        <f t="shared" si="35"/>
        <v>0</v>
      </c>
      <c r="O37">
        <f t="shared" si="30"/>
        <v>0</v>
      </c>
    </row>
    <row r="38" spans="1:16" x14ac:dyDescent="0.35">
      <c r="E38" s="2" t="e">
        <f t="shared" si="26"/>
        <v>#DIV/0!</v>
      </c>
      <c r="H38">
        <f t="shared" si="27"/>
        <v>0</v>
      </c>
      <c r="L38">
        <f t="shared" si="28"/>
        <v>0</v>
      </c>
      <c r="M38">
        <f t="shared" si="35"/>
        <v>0</v>
      </c>
      <c r="O38">
        <f t="shared" si="30"/>
        <v>0</v>
      </c>
    </row>
    <row r="39" spans="1:16" x14ac:dyDescent="0.35">
      <c r="E39" s="2" t="e">
        <f t="shared" si="26"/>
        <v>#DIV/0!</v>
      </c>
      <c r="H39">
        <f t="shared" si="27"/>
        <v>0</v>
      </c>
      <c r="L39">
        <f t="shared" si="28"/>
        <v>0</v>
      </c>
      <c r="M39">
        <f t="shared" si="35"/>
        <v>0</v>
      </c>
      <c r="O39">
        <f t="shared" si="30"/>
        <v>0</v>
      </c>
    </row>
    <row r="40" spans="1:16" x14ac:dyDescent="0.35">
      <c r="E40" s="2" t="e">
        <f t="shared" si="26"/>
        <v>#DIV/0!</v>
      </c>
      <c r="H40">
        <f t="shared" si="27"/>
        <v>0</v>
      </c>
      <c r="L40">
        <f t="shared" si="28"/>
        <v>0</v>
      </c>
      <c r="M40">
        <f t="shared" si="35"/>
        <v>0</v>
      </c>
      <c r="O40">
        <f t="shared" si="30"/>
        <v>0</v>
      </c>
    </row>
    <row r="41" spans="1:16" x14ac:dyDescent="0.35">
      <c r="E41" s="2" t="e">
        <f t="shared" si="26"/>
        <v>#DIV/0!</v>
      </c>
      <c r="H41">
        <f t="shared" si="27"/>
        <v>0</v>
      </c>
      <c r="L41">
        <f t="shared" si="28"/>
        <v>0</v>
      </c>
      <c r="M41">
        <f t="shared" si="35"/>
        <v>0</v>
      </c>
      <c r="O41">
        <f t="shared" si="30"/>
        <v>0</v>
      </c>
    </row>
    <row r="42" spans="1:16" x14ac:dyDescent="0.35">
      <c r="E42" s="2" t="e">
        <f t="shared" si="26"/>
        <v>#DIV/0!</v>
      </c>
      <c r="H42">
        <f t="shared" si="27"/>
        <v>0</v>
      </c>
      <c r="L42">
        <f t="shared" si="28"/>
        <v>0</v>
      </c>
      <c r="M42">
        <f t="shared" si="35"/>
        <v>0</v>
      </c>
      <c r="O42">
        <f t="shared" ref="O42" si="37">SUM(I42:N42)</f>
        <v>0</v>
      </c>
    </row>
    <row r="43" spans="1:16" x14ac:dyDescent="0.35">
      <c r="E43" s="2" t="e">
        <f t="shared" si="26"/>
        <v>#DIV/0!</v>
      </c>
      <c r="H43">
        <f t="shared" si="27"/>
        <v>0</v>
      </c>
      <c r="L43">
        <f t="shared" si="28"/>
        <v>0</v>
      </c>
      <c r="M43">
        <f t="shared" si="35"/>
        <v>0</v>
      </c>
      <c r="O43">
        <f t="shared" si="30"/>
        <v>0</v>
      </c>
    </row>
    <row r="44" spans="1:16" x14ac:dyDescent="0.35">
      <c r="E44" s="2" t="e">
        <f t="shared" si="26"/>
        <v>#DIV/0!</v>
      </c>
      <c r="H44">
        <f t="shared" si="27"/>
        <v>0</v>
      </c>
      <c r="L44">
        <f t="shared" si="28"/>
        <v>0</v>
      </c>
      <c r="M44">
        <f t="shared" si="35"/>
        <v>0</v>
      </c>
      <c r="O44">
        <f t="shared" si="30"/>
        <v>0</v>
      </c>
    </row>
    <row r="45" spans="1:16" x14ac:dyDescent="0.35">
      <c r="E45" s="2" t="e">
        <f t="shared" si="26"/>
        <v>#DIV/0!</v>
      </c>
      <c r="H45">
        <f t="shared" si="27"/>
        <v>0</v>
      </c>
      <c r="L45">
        <f t="shared" si="28"/>
        <v>0</v>
      </c>
      <c r="M45">
        <f t="shared" si="35"/>
        <v>0</v>
      </c>
      <c r="O45">
        <f t="shared" si="30"/>
        <v>0</v>
      </c>
    </row>
    <row r="46" spans="1:16" x14ac:dyDescent="0.35">
      <c r="A46" s="6"/>
      <c r="B46" s="4"/>
      <c r="C46" s="4"/>
      <c r="D46" s="4"/>
      <c r="E46" s="5" t="e">
        <f t="shared" si="26"/>
        <v>#DIV/0!</v>
      </c>
      <c r="F46" s="4"/>
      <c r="G46" s="4"/>
      <c r="H46" s="4">
        <f t="shared" si="27"/>
        <v>0</v>
      </c>
      <c r="I46" s="4"/>
      <c r="J46" s="4"/>
      <c r="K46" s="4"/>
      <c r="L46" s="4">
        <f t="shared" si="28"/>
        <v>0</v>
      </c>
      <c r="M46" s="4">
        <f t="shared" si="35"/>
        <v>0</v>
      </c>
      <c r="N46" s="4"/>
      <c r="O46" s="4">
        <f t="shared" si="30"/>
        <v>0</v>
      </c>
      <c r="P46" s="4"/>
    </row>
    <row r="47" spans="1:16" x14ac:dyDescent="0.35">
      <c r="E47" s="2" t="e">
        <f t="shared" si="26"/>
        <v>#DIV/0!</v>
      </c>
      <c r="H47">
        <f t="shared" si="27"/>
        <v>0</v>
      </c>
      <c r="L47">
        <f t="shared" si="28"/>
        <v>0</v>
      </c>
      <c r="M47">
        <f t="shared" si="35"/>
        <v>0</v>
      </c>
      <c r="O47">
        <f t="shared" si="30"/>
        <v>0</v>
      </c>
      <c r="P47" s="4"/>
    </row>
    <row r="48" spans="1:16" x14ac:dyDescent="0.35">
      <c r="E48" s="2" t="e">
        <f t="shared" si="26"/>
        <v>#DIV/0!</v>
      </c>
      <c r="H48">
        <f t="shared" si="27"/>
        <v>0</v>
      </c>
      <c r="L48">
        <f t="shared" si="28"/>
        <v>0</v>
      </c>
      <c r="M48">
        <f t="shared" si="35"/>
        <v>0</v>
      </c>
      <c r="O48">
        <f t="shared" si="30"/>
        <v>0</v>
      </c>
    </row>
    <row r="49" spans="1:16" x14ac:dyDescent="0.35">
      <c r="E49" s="2" t="e">
        <f t="shared" si="26"/>
        <v>#DIV/0!</v>
      </c>
      <c r="H49">
        <f t="shared" si="27"/>
        <v>0</v>
      </c>
      <c r="L49">
        <f t="shared" si="28"/>
        <v>0</v>
      </c>
      <c r="M49">
        <f t="shared" si="35"/>
        <v>0</v>
      </c>
      <c r="O49">
        <f t="shared" si="30"/>
        <v>0</v>
      </c>
    </row>
    <row r="50" spans="1:16" x14ac:dyDescent="0.35">
      <c r="A50" s="6"/>
      <c r="B50" s="4"/>
      <c r="C50" s="4"/>
      <c r="D50" s="4"/>
      <c r="E50" s="5" t="e">
        <f t="shared" si="26"/>
        <v>#DIV/0!</v>
      </c>
      <c r="F50" s="4"/>
      <c r="G50" s="4"/>
      <c r="H50" s="4">
        <f t="shared" si="27"/>
        <v>0</v>
      </c>
      <c r="I50" s="4"/>
      <c r="J50" s="4"/>
      <c r="K50" s="4"/>
      <c r="L50" s="4">
        <f t="shared" si="28"/>
        <v>0</v>
      </c>
      <c r="M50" s="4">
        <f t="shared" si="35"/>
        <v>0</v>
      </c>
      <c r="N50" s="4"/>
      <c r="O50" s="4">
        <f t="shared" si="30"/>
        <v>0</v>
      </c>
      <c r="P50" s="4"/>
    </row>
    <row r="51" spans="1:16" x14ac:dyDescent="0.35">
      <c r="A51" s="6"/>
      <c r="B51" s="4"/>
      <c r="C51" s="4"/>
      <c r="D51" s="4"/>
      <c r="E51" s="5" t="e">
        <f t="shared" si="26"/>
        <v>#DIV/0!</v>
      </c>
      <c r="F51" s="4"/>
      <c r="G51" s="4"/>
      <c r="H51" s="4">
        <f t="shared" si="27"/>
        <v>0</v>
      </c>
      <c r="I51" s="4"/>
      <c r="J51" s="4"/>
      <c r="K51" s="4"/>
      <c r="L51" s="4">
        <f t="shared" si="28"/>
        <v>0</v>
      </c>
      <c r="M51" s="4">
        <f t="shared" si="35"/>
        <v>0</v>
      </c>
      <c r="N51" s="4"/>
      <c r="O51" s="4">
        <f t="shared" si="30"/>
        <v>0</v>
      </c>
      <c r="P51" s="4"/>
    </row>
    <row r="52" spans="1:16" x14ac:dyDescent="0.35">
      <c r="A52" s="6"/>
      <c r="B52" s="4"/>
      <c r="C52" s="4"/>
      <c r="D52" s="4"/>
      <c r="E52" s="5" t="e">
        <f t="shared" si="26"/>
        <v>#DIV/0!</v>
      </c>
      <c r="F52" s="4"/>
      <c r="G52" s="4"/>
      <c r="H52" s="4">
        <f t="shared" si="27"/>
        <v>0</v>
      </c>
      <c r="I52" s="4"/>
      <c r="J52" s="4"/>
      <c r="K52" s="4"/>
      <c r="L52" s="4">
        <f t="shared" si="28"/>
        <v>0</v>
      </c>
      <c r="M52" s="4">
        <f t="shared" si="35"/>
        <v>0</v>
      </c>
      <c r="N52" s="4"/>
      <c r="O52" s="4">
        <f t="shared" si="30"/>
        <v>0</v>
      </c>
      <c r="P52" s="4"/>
    </row>
    <row r="53" spans="1:16" x14ac:dyDescent="0.35">
      <c r="A53" s="6"/>
      <c r="B53" s="4"/>
      <c r="C53" s="4"/>
      <c r="D53" s="4"/>
      <c r="E53" s="5" t="e">
        <f t="shared" si="26"/>
        <v>#DIV/0!</v>
      </c>
      <c r="F53" s="4"/>
      <c r="G53" s="4"/>
      <c r="H53" s="4">
        <f t="shared" si="27"/>
        <v>0</v>
      </c>
      <c r="I53" s="4"/>
      <c r="J53" s="4"/>
      <c r="K53" s="4"/>
      <c r="L53" s="4">
        <f t="shared" si="28"/>
        <v>0</v>
      </c>
      <c r="M53" s="4">
        <f t="shared" si="35"/>
        <v>0</v>
      </c>
      <c r="N53" s="4"/>
      <c r="O53" s="4">
        <f t="shared" si="30"/>
        <v>0</v>
      </c>
      <c r="P53" s="4"/>
    </row>
    <row r="54" spans="1:16" x14ac:dyDescent="0.35">
      <c r="A54" s="6"/>
      <c r="B54" s="4"/>
      <c r="C54" s="4"/>
      <c r="D54" s="4"/>
      <c r="E54" s="5" t="e">
        <f t="shared" si="26"/>
        <v>#DIV/0!</v>
      </c>
      <c r="F54" s="4"/>
      <c r="G54" s="4"/>
      <c r="H54" s="4">
        <f t="shared" si="27"/>
        <v>0</v>
      </c>
      <c r="I54" s="4"/>
      <c r="J54" s="4"/>
      <c r="K54" s="4"/>
      <c r="L54" s="4">
        <f t="shared" si="28"/>
        <v>0</v>
      </c>
      <c r="M54" s="4">
        <f t="shared" si="35"/>
        <v>0</v>
      </c>
      <c r="N54" s="4"/>
      <c r="O54" s="4">
        <f t="shared" si="30"/>
        <v>0</v>
      </c>
      <c r="P54" s="4"/>
    </row>
    <row r="55" spans="1:16" x14ac:dyDescent="0.35">
      <c r="A55" s="6"/>
      <c r="B55" s="4"/>
      <c r="C55" s="4"/>
      <c r="D55" s="4"/>
      <c r="E55" s="5" t="e">
        <f t="shared" si="26"/>
        <v>#DIV/0!</v>
      </c>
      <c r="F55" s="4"/>
      <c r="G55" s="4"/>
      <c r="H55" s="4">
        <f t="shared" si="27"/>
        <v>0</v>
      </c>
      <c r="I55" s="4"/>
      <c r="J55" s="4"/>
      <c r="K55" s="4"/>
      <c r="L55" s="4">
        <f t="shared" si="28"/>
        <v>0</v>
      </c>
      <c r="M55" s="4">
        <f t="shared" si="35"/>
        <v>0</v>
      </c>
      <c r="N55" s="4"/>
      <c r="O55" s="4">
        <f t="shared" ref="O55:O84" si="38">SUM(I55:N55)</f>
        <v>0</v>
      </c>
    </row>
    <row r="56" spans="1:16" x14ac:dyDescent="0.35">
      <c r="E56" s="2" t="e">
        <f t="shared" si="26"/>
        <v>#DIV/0!</v>
      </c>
      <c r="H56">
        <f t="shared" si="27"/>
        <v>0</v>
      </c>
      <c r="L56">
        <f t="shared" si="28"/>
        <v>0</v>
      </c>
      <c r="M56">
        <f t="shared" si="35"/>
        <v>0</v>
      </c>
      <c r="O56">
        <f t="shared" si="38"/>
        <v>0</v>
      </c>
    </row>
    <row r="57" spans="1:16" x14ac:dyDescent="0.35">
      <c r="E57" s="2" t="e">
        <f t="shared" si="26"/>
        <v>#DIV/0!</v>
      </c>
      <c r="H57">
        <f t="shared" si="27"/>
        <v>0</v>
      </c>
      <c r="L57">
        <f t="shared" si="28"/>
        <v>0</v>
      </c>
      <c r="M57">
        <f t="shared" si="35"/>
        <v>0</v>
      </c>
      <c r="O57">
        <f t="shared" si="38"/>
        <v>0</v>
      </c>
    </row>
    <row r="58" spans="1:16" x14ac:dyDescent="0.35">
      <c r="E58" s="2" t="e">
        <f t="shared" si="26"/>
        <v>#DIV/0!</v>
      </c>
      <c r="H58">
        <f t="shared" si="27"/>
        <v>0</v>
      </c>
      <c r="L58">
        <f t="shared" si="28"/>
        <v>0</v>
      </c>
      <c r="M58">
        <f t="shared" si="35"/>
        <v>0</v>
      </c>
      <c r="O58">
        <f t="shared" si="38"/>
        <v>0</v>
      </c>
    </row>
    <row r="59" spans="1:16" x14ac:dyDescent="0.35">
      <c r="E59" s="2" t="e">
        <f t="shared" si="26"/>
        <v>#DIV/0!</v>
      </c>
      <c r="H59">
        <f t="shared" si="27"/>
        <v>0</v>
      </c>
      <c r="L59">
        <f t="shared" si="28"/>
        <v>0</v>
      </c>
      <c r="M59">
        <f t="shared" si="35"/>
        <v>0</v>
      </c>
      <c r="O59">
        <f t="shared" si="38"/>
        <v>0</v>
      </c>
    </row>
    <row r="60" spans="1:16" x14ac:dyDescent="0.35">
      <c r="E60" s="2" t="e">
        <f t="shared" si="26"/>
        <v>#DIV/0!</v>
      </c>
      <c r="H60">
        <f t="shared" si="27"/>
        <v>0</v>
      </c>
      <c r="L60">
        <f t="shared" si="28"/>
        <v>0</v>
      </c>
      <c r="M60">
        <f t="shared" si="35"/>
        <v>0</v>
      </c>
      <c r="O60">
        <f t="shared" si="38"/>
        <v>0</v>
      </c>
    </row>
    <row r="61" spans="1:16" x14ac:dyDescent="0.35">
      <c r="E61" s="2" t="e">
        <f t="shared" si="26"/>
        <v>#DIV/0!</v>
      </c>
      <c r="H61">
        <f t="shared" si="27"/>
        <v>0</v>
      </c>
      <c r="L61">
        <f t="shared" si="28"/>
        <v>0</v>
      </c>
      <c r="M61">
        <f t="shared" si="35"/>
        <v>0</v>
      </c>
      <c r="O61">
        <f t="shared" si="38"/>
        <v>0</v>
      </c>
    </row>
    <row r="62" spans="1:16" x14ac:dyDescent="0.35">
      <c r="E62" s="2" t="e">
        <f t="shared" si="26"/>
        <v>#DIV/0!</v>
      </c>
      <c r="H62">
        <f t="shared" si="27"/>
        <v>0</v>
      </c>
      <c r="M62">
        <f t="shared" si="35"/>
        <v>0</v>
      </c>
      <c r="O62">
        <f t="shared" si="38"/>
        <v>0</v>
      </c>
    </row>
    <row r="63" spans="1:16" x14ac:dyDescent="0.35">
      <c r="E63" s="2" t="e">
        <f t="shared" si="26"/>
        <v>#DIV/0!</v>
      </c>
      <c r="H63">
        <f t="shared" si="27"/>
        <v>0</v>
      </c>
      <c r="M63">
        <f t="shared" si="35"/>
        <v>0</v>
      </c>
      <c r="O63">
        <f t="shared" si="38"/>
        <v>0</v>
      </c>
    </row>
    <row r="64" spans="1:16" x14ac:dyDescent="0.35">
      <c r="E64" s="2" t="e">
        <f t="shared" si="26"/>
        <v>#DIV/0!</v>
      </c>
      <c r="H64">
        <f t="shared" si="27"/>
        <v>0</v>
      </c>
      <c r="M64">
        <f t="shared" si="35"/>
        <v>0</v>
      </c>
      <c r="O64">
        <f t="shared" si="38"/>
        <v>0</v>
      </c>
    </row>
    <row r="65" spans="5:15" x14ac:dyDescent="0.35">
      <c r="E65" s="2" t="e">
        <f t="shared" si="26"/>
        <v>#DIV/0!</v>
      </c>
      <c r="H65">
        <f t="shared" si="27"/>
        <v>0</v>
      </c>
      <c r="M65">
        <f t="shared" si="35"/>
        <v>0</v>
      </c>
      <c r="O65">
        <f t="shared" si="38"/>
        <v>0</v>
      </c>
    </row>
    <row r="66" spans="5:15" x14ac:dyDescent="0.35">
      <c r="E66" s="2" t="e">
        <f t="shared" si="26"/>
        <v>#DIV/0!</v>
      </c>
      <c r="H66">
        <f t="shared" si="27"/>
        <v>0</v>
      </c>
      <c r="M66">
        <f t="shared" si="35"/>
        <v>0</v>
      </c>
      <c r="O66">
        <f t="shared" si="38"/>
        <v>0</v>
      </c>
    </row>
    <row r="67" spans="5:15" x14ac:dyDescent="0.35">
      <c r="E67" s="2" t="e">
        <f t="shared" si="26"/>
        <v>#DIV/0!</v>
      </c>
      <c r="H67">
        <f t="shared" si="27"/>
        <v>0</v>
      </c>
      <c r="M67">
        <f t="shared" si="35"/>
        <v>0</v>
      </c>
      <c r="O67">
        <f t="shared" si="38"/>
        <v>0</v>
      </c>
    </row>
    <row r="68" spans="5:15" x14ac:dyDescent="0.35">
      <c r="E68" s="2" t="e">
        <f t="shared" si="26"/>
        <v>#DIV/0!</v>
      </c>
      <c r="H68">
        <f t="shared" si="27"/>
        <v>0</v>
      </c>
      <c r="M68">
        <f t="shared" si="35"/>
        <v>0</v>
      </c>
      <c r="O68">
        <f t="shared" si="38"/>
        <v>0</v>
      </c>
    </row>
    <row r="69" spans="5:15" x14ac:dyDescent="0.35">
      <c r="E69" s="2" t="e">
        <f t="shared" si="26"/>
        <v>#DIV/0!</v>
      </c>
      <c r="H69">
        <f t="shared" si="27"/>
        <v>0</v>
      </c>
      <c r="M69">
        <f t="shared" si="35"/>
        <v>0</v>
      </c>
      <c r="O69">
        <f t="shared" si="38"/>
        <v>0</v>
      </c>
    </row>
    <row r="70" spans="5:15" x14ac:dyDescent="0.35">
      <c r="E70" s="2" t="e">
        <f t="shared" si="26"/>
        <v>#DIV/0!</v>
      </c>
      <c r="H70">
        <f t="shared" si="27"/>
        <v>0</v>
      </c>
      <c r="M70">
        <f t="shared" si="35"/>
        <v>0</v>
      </c>
      <c r="O70">
        <f t="shared" si="38"/>
        <v>0</v>
      </c>
    </row>
    <row r="71" spans="5:15" x14ac:dyDescent="0.35">
      <c r="E71" s="2" t="e">
        <f t="shared" si="26"/>
        <v>#DIV/0!</v>
      </c>
      <c r="H71">
        <f t="shared" si="27"/>
        <v>0</v>
      </c>
      <c r="M71">
        <f t="shared" si="35"/>
        <v>0</v>
      </c>
      <c r="O71">
        <f t="shared" si="38"/>
        <v>0</v>
      </c>
    </row>
    <row r="72" spans="5:15" x14ac:dyDescent="0.35">
      <c r="E72" s="2" t="e">
        <f t="shared" ref="E72:E84" si="39">(B72)/(B72+C72+D72)</f>
        <v>#DIV/0!</v>
      </c>
      <c r="H72">
        <f t="shared" ref="H72:H84" si="40">F72-G72</f>
        <v>0</v>
      </c>
      <c r="M72">
        <f t="shared" si="35"/>
        <v>0</v>
      </c>
      <c r="O72">
        <f t="shared" si="38"/>
        <v>0</v>
      </c>
    </row>
    <row r="73" spans="5:15" x14ac:dyDescent="0.35">
      <c r="E73" s="2" t="e">
        <f t="shared" si="39"/>
        <v>#DIV/0!</v>
      </c>
      <c r="H73">
        <f t="shared" si="40"/>
        <v>0</v>
      </c>
      <c r="M73">
        <f t="shared" si="35"/>
        <v>0</v>
      </c>
      <c r="O73">
        <f t="shared" si="38"/>
        <v>0</v>
      </c>
    </row>
    <row r="74" spans="5:15" x14ac:dyDescent="0.35">
      <c r="E74" s="2" t="e">
        <f t="shared" si="39"/>
        <v>#DIV/0!</v>
      </c>
      <c r="H74">
        <f t="shared" si="40"/>
        <v>0</v>
      </c>
      <c r="M74">
        <f t="shared" si="35"/>
        <v>0</v>
      </c>
      <c r="O74">
        <f t="shared" si="38"/>
        <v>0</v>
      </c>
    </row>
    <row r="75" spans="5:15" x14ac:dyDescent="0.35">
      <c r="E75" s="2" t="e">
        <f t="shared" si="39"/>
        <v>#DIV/0!</v>
      </c>
      <c r="H75">
        <f t="shared" si="40"/>
        <v>0</v>
      </c>
      <c r="M75">
        <f t="shared" si="35"/>
        <v>0</v>
      </c>
      <c r="O75">
        <f t="shared" si="38"/>
        <v>0</v>
      </c>
    </row>
    <row r="76" spans="5:15" x14ac:dyDescent="0.35">
      <c r="E76" s="2" t="e">
        <f t="shared" si="39"/>
        <v>#DIV/0!</v>
      </c>
      <c r="H76">
        <f t="shared" si="40"/>
        <v>0</v>
      </c>
      <c r="M76">
        <f t="shared" si="35"/>
        <v>0</v>
      </c>
      <c r="O76">
        <f t="shared" si="38"/>
        <v>0</v>
      </c>
    </row>
    <row r="77" spans="5:15" x14ac:dyDescent="0.35">
      <c r="E77" s="2" t="e">
        <f t="shared" si="39"/>
        <v>#DIV/0!</v>
      </c>
      <c r="H77">
        <f t="shared" si="40"/>
        <v>0</v>
      </c>
      <c r="M77">
        <f t="shared" si="35"/>
        <v>0</v>
      </c>
      <c r="O77">
        <f t="shared" si="38"/>
        <v>0</v>
      </c>
    </row>
    <row r="78" spans="5:15" x14ac:dyDescent="0.35">
      <c r="E78" s="2" t="e">
        <f t="shared" si="39"/>
        <v>#DIV/0!</v>
      </c>
      <c r="H78">
        <f t="shared" si="40"/>
        <v>0</v>
      </c>
      <c r="M78">
        <f t="shared" si="35"/>
        <v>0</v>
      </c>
      <c r="O78">
        <f t="shared" si="38"/>
        <v>0</v>
      </c>
    </row>
    <row r="79" spans="5:15" x14ac:dyDescent="0.35">
      <c r="E79" s="2" t="e">
        <f t="shared" si="39"/>
        <v>#DIV/0!</v>
      </c>
      <c r="H79">
        <f t="shared" si="40"/>
        <v>0</v>
      </c>
      <c r="M79">
        <f t="shared" si="35"/>
        <v>0</v>
      </c>
      <c r="O79">
        <f t="shared" si="38"/>
        <v>0</v>
      </c>
    </row>
    <row r="80" spans="5:15" x14ac:dyDescent="0.35">
      <c r="E80" s="2" t="e">
        <f t="shared" si="39"/>
        <v>#DIV/0!</v>
      </c>
      <c r="H80">
        <f t="shared" si="40"/>
        <v>0</v>
      </c>
      <c r="M80">
        <f t="shared" si="35"/>
        <v>0</v>
      </c>
      <c r="O80">
        <f t="shared" si="38"/>
        <v>0</v>
      </c>
    </row>
    <row r="81" spans="5:15" x14ac:dyDescent="0.35">
      <c r="E81" t="e">
        <f t="shared" si="39"/>
        <v>#DIV/0!</v>
      </c>
      <c r="H81">
        <f t="shared" si="40"/>
        <v>0</v>
      </c>
      <c r="M81">
        <f t="shared" si="35"/>
        <v>0</v>
      </c>
      <c r="O81">
        <f t="shared" si="38"/>
        <v>0</v>
      </c>
    </row>
    <row r="82" spans="5:15" x14ac:dyDescent="0.35">
      <c r="E82" t="e">
        <f t="shared" si="39"/>
        <v>#DIV/0!</v>
      </c>
      <c r="H82">
        <f t="shared" si="40"/>
        <v>0</v>
      </c>
      <c r="M82">
        <f t="shared" si="35"/>
        <v>0</v>
      </c>
      <c r="O82">
        <f t="shared" si="38"/>
        <v>0</v>
      </c>
    </row>
    <row r="83" spans="5:15" x14ac:dyDescent="0.35">
      <c r="E83" t="e">
        <f t="shared" si="39"/>
        <v>#DIV/0!</v>
      </c>
      <c r="H83">
        <f t="shared" si="40"/>
        <v>0</v>
      </c>
      <c r="M83">
        <f t="shared" si="35"/>
        <v>0</v>
      </c>
      <c r="O83">
        <f t="shared" si="38"/>
        <v>0</v>
      </c>
    </row>
    <row r="84" spans="5:15" x14ac:dyDescent="0.35">
      <c r="E84" t="e">
        <f t="shared" si="39"/>
        <v>#DIV/0!</v>
      </c>
      <c r="H84">
        <f t="shared" si="40"/>
        <v>0</v>
      </c>
      <c r="M84">
        <f t="shared" si="35"/>
        <v>0</v>
      </c>
      <c r="O84">
        <f t="shared" si="38"/>
        <v>0</v>
      </c>
    </row>
  </sheetData>
  <sortState xmlns:xlrd2="http://schemas.microsoft.com/office/spreadsheetml/2017/richdata2" ref="A5:O78">
    <sortCondition ref="A34:A7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9"/>
  <sheetViews>
    <sheetView workbookViewId="0">
      <selection activeCell="A2" sqref="A2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22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E3" s="2" t="e">
        <f t="shared" ref="E3:E66" si="0">(B3)/(B3+C3+D3)</f>
        <v>#DIV/0!</v>
      </c>
      <c r="H3">
        <f t="shared" ref="H3:H66" si="1">F3-G3</f>
        <v>0</v>
      </c>
      <c r="L3">
        <f t="shared" ref="L3:L56" si="2">B3*10</f>
        <v>0</v>
      </c>
      <c r="M3">
        <f t="shared" ref="M3:M19" si="3">D3*5</f>
        <v>0</v>
      </c>
      <c r="O3">
        <f t="shared" ref="O3:O49" si="4">SUM(I3:N3)</f>
        <v>0</v>
      </c>
    </row>
    <row r="4" spans="1:27" ht="14.25" customHeight="1" x14ac:dyDescent="0.35">
      <c r="E4" s="2" t="e">
        <f t="shared" si="0"/>
        <v>#DIV/0!</v>
      </c>
      <c r="H4">
        <f t="shared" si="1"/>
        <v>0</v>
      </c>
      <c r="L4">
        <v>0</v>
      </c>
      <c r="M4">
        <f t="shared" si="3"/>
        <v>0</v>
      </c>
      <c r="O4">
        <f t="shared" si="4"/>
        <v>0</v>
      </c>
    </row>
    <row r="5" spans="1:27" x14ac:dyDescent="0.35">
      <c r="E5" s="2" t="e">
        <f t="shared" si="0"/>
        <v>#DIV/0!</v>
      </c>
      <c r="H5">
        <f t="shared" si="1"/>
        <v>0</v>
      </c>
      <c r="L5">
        <f t="shared" ref="L5" si="5">B5*10</f>
        <v>0</v>
      </c>
      <c r="M5">
        <f t="shared" si="3"/>
        <v>0</v>
      </c>
      <c r="O5">
        <f t="shared" ref="O5" si="6">SUM(I5:N5)</f>
        <v>0</v>
      </c>
    </row>
    <row r="6" spans="1:27" x14ac:dyDescent="0.35">
      <c r="E6" s="2" t="e">
        <f t="shared" si="0"/>
        <v>#DIV/0!</v>
      </c>
      <c r="H6">
        <f t="shared" si="1"/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35">
      <c r="E7" s="2" t="e">
        <f t="shared" si="0"/>
        <v>#DIV/0!</v>
      </c>
      <c r="H7">
        <f t="shared" si="1"/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35">
      <c r="E8" s="2" t="e">
        <f t="shared" si="0"/>
        <v>#DIV/0!</v>
      </c>
      <c r="H8">
        <f t="shared" si="1"/>
        <v>0</v>
      </c>
      <c r="L8">
        <f t="shared" si="2"/>
        <v>0</v>
      </c>
      <c r="M8">
        <f t="shared" si="3"/>
        <v>0</v>
      </c>
      <c r="O8">
        <f t="shared" ref="O8" si="7">SUM(I8:N8)</f>
        <v>0</v>
      </c>
    </row>
    <row r="9" spans="1:27" x14ac:dyDescent="0.35">
      <c r="E9" s="2" t="e">
        <f t="shared" si="0"/>
        <v>#DIV/0!</v>
      </c>
      <c r="H9">
        <f t="shared" si="1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35">
      <c r="E10" s="2" t="e">
        <f t="shared" si="0"/>
        <v>#DIV/0!</v>
      </c>
      <c r="H10">
        <f t="shared" si="1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35"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ref="O11" si="8">SUM(I11:N11)</f>
        <v>0</v>
      </c>
    </row>
    <row r="12" spans="1:27" x14ac:dyDescent="0.35"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35">
      <c r="E14" s="2" t="e">
        <f t="shared" si="0"/>
        <v>#DIV/0!</v>
      </c>
      <c r="H14">
        <f t="shared" si="1"/>
        <v>0</v>
      </c>
      <c r="L14">
        <f t="shared" si="2"/>
        <v>0</v>
      </c>
      <c r="M14">
        <f t="shared" si="3"/>
        <v>0</v>
      </c>
      <c r="O14">
        <f t="shared" ref="O14" si="9">SUM(I14:N14)</f>
        <v>0</v>
      </c>
    </row>
    <row r="15" spans="1:27" x14ac:dyDescent="0.35"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10">SUM(I15:N15)</f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ref="O18" si="11">SUM(I18:N18)</f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v>0</v>
      </c>
      <c r="O20">
        <f t="shared" si="4"/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ref="M21:M79" si="12">D21*5</f>
        <v>0</v>
      </c>
      <c r="O21">
        <f t="shared" si="4"/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12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12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12"/>
        <v>0</v>
      </c>
      <c r="O24">
        <f t="shared" si="4"/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12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f t="shared" si="12"/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si="12"/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12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12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12"/>
        <v>0</v>
      </c>
      <c r="O30">
        <f t="shared" ref="O30" si="13">SUM(I30:N30)</f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12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12"/>
        <v>0</v>
      </c>
      <c r="O32">
        <f t="shared" si="4"/>
        <v>0</v>
      </c>
    </row>
    <row r="33" spans="1:16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12"/>
        <v>0</v>
      </c>
      <c r="O33">
        <f t="shared" si="4"/>
        <v>0</v>
      </c>
    </row>
    <row r="34" spans="1:16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12"/>
        <v>0</v>
      </c>
      <c r="O34">
        <f t="shared" si="4"/>
        <v>0</v>
      </c>
    </row>
    <row r="35" spans="1:16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12"/>
        <v>0</v>
      </c>
      <c r="O35">
        <f t="shared" si="4"/>
        <v>0</v>
      </c>
    </row>
    <row r="36" spans="1:16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12"/>
        <v>0</v>
      </c>
      <c r="O36">
        <f t="shared" si="4"/>
        <v>0</v>
      </c>
    </row>
    <row r="37" spans="1:16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12"/>
        <v>0</v>
      </c>
      <c r="O37">
        <f t="shared" ref="O37" si="14">SUM(I37:N37)</f>
        <v>0</v>
      </c>
    </row>
    <row r="38" spans="1:16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12"/>
        <v>0</v>
      </c>
      <c r="O38">
        <f t="shared" si="4"/>
        <v>0</v>
      </c>
    </row>
    <row r="39" spans="1:16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12"/>
        <v>0</v>
      </c>
      <c r="O39">
        <f t="shared" si="4"/>
        <v>0</v>
      </c>
    </row>
    <row r="40" spans="1:16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12"/>
        <v>0</v>
      </c>
      <c r="O40">
        <f t="shared" si="4"/>
        <v>0</v>
      </c>
    </row>
    <row r="41" spans="1:16" x14ac:dyDescent="0.35">
      <c r="A41" s="6"/>
      <c r="B41" s="4"/>
      <c r="C41" s="4"/>
      <c r="D41" s="4"/>
      <c r="E41" s="5" t="e">
        <f t="shared" si="0"/>
        <v>#DIV/0!</v>
      </c>
      <c r="F41" s="4"/>
      <c r="G41" s="4"/>
      <c r="H41" s="4">
        <f t="shared" si="1"/>
        <v>0</v>
      </c>
      <c r="I41" s="4"/>
      <c r="J41" s="4"/>
      <c r="K41" s="4"/>
      <c r="L41" s="4">
        <f t="shared" si="2"/>
        <v>0</v>
      </c>
      <c r="M41" s="4">
        <f t="shared" si="12"/>
        <v>0</v>
      </c>
      <c r="N41" s="4"/>
      <c r="O41" s="4">
        <f t="shared" si="4"/>
        <v>0</v>
      </c>
      <c r="P41" s="4"/>
    </row>
    <row r="42" spans="1:16" x14ac:dyDescent="0.3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12"/>
        <v>0</v>
      </c>
      <c r="O42">
        <f t="shared" si="4"/>
        <v>0</v>
      </c>
      <c r="P42" s="4"/>
    </row>
    <row r="43" spans="1:16" x14ac:dyDescent="0.3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12"/>
        <v>0</v>
      </c>
      <c r="O43">
        <f t="shared" si="4"/>
        <v>0</v>
      </c>
    </row>
    <row r="44" spans="1:16" x14ac:dyDescent="0.3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12"/>
        <v>0</v>
      </c>
      <c r="O44">
        <f t="shared" si="4"/>
        <v>0</v>
      </c>
    </row>
    <row r="45" spans="1:16" x14ac:dyDescent="0.35">
      <c r="A45" s="6"/>
      <c r="B45" s="4"/>
      <c r="C45" s="4"/>
      <c r="D45" s="4"/>
      <c r="E45" s="5" t="e">
        <f t="shared" si="0"/>
        <v>#DIV/0!</v>
      </c>
      <c r="F45" s="4"/>
      <c r="G45" s="4"/>
      <c r="H45" s="4">
        <f t="shared" si="1"/>
        <v>0</v>
      </c>
      <c r="I45" s="4"/>
      <c r="J45" s="4"/>
      <c r="K45" s="4"/>
      <c r="L45" s="4">
        <f t="shared" si="2"/>
        <v>0</v>
      </c>
      <c r="M45" s="4">
        <f t="shared" si="12"/>
        <v>0</v>
      </c>
      <c r="N45" s="4"/>
      <c r="O45" s="4">
        <f t="shared" si="4"/>
        <v>0</v>
      </c>
      <c r="P45" s="4"/>
    </row>
    <row r="46" spans="1:16" x14ac:dyDescent="0.35">
      <c r="A46" s="6"/>
      <c r="B46" s="4"/>
      <c r="C46" s="4"/>
      <c r="D46" s="4"/>
      <c r="E46" s="5" t="e">
        <f t="shared" si="0"/>
        <v>#DIV/0!</v>
      </c>
      <c r="F46" s="4"/>
      <c r="G46" s="4"/>
      <c r="H46" s="4">
        <f t="shared" si="1"/>
        <v>0</v>
      </c>
      <c r="I46" s="4"/>
      <c r="J46" s="4"/>
      <c r="K46" s="4"/>
      <c r="L46" s="4">
        <f t="shared" si="2"/>
        <v>0</v>
      </c>
      <c r="M46" s="4">
        <f t="shared" si="12"/>
        <v>0</v>
      </c>
      <c r="N46" s="4"/>
      <c r="O46" s="4">
        <f t="shared" si="4"/>
        <v>0</v>
      </c>
      <c r="P46" s="4"/>
    </row>
    <row r="47" spans="1:16" x14ac:dyDescent="0.3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12"/>
        <v>0</v>
      </c>
      <c r="N47" s="4"/>
      <c r="O47" s="4">
        <f t="shared" si="4"/>
        <v>0</v>
      </c>
      <c r="P47" s="4"/>
    </row>
    <row r="48" spans="1:16" x14ac:dyDescent="0.35">
      <c r="A48" s="6"/>
      <c r="B48" s="4"/>
      <c r="C48" s="4"/>
      <c r="D48" s="4"/>
      <c r="E48" s="5" t="e">
        <f t="shared" si="0"/>
        <v>#DIV/0!</v>
      </c>
      <c r="F48" s="4"/>
      <c r="G48" s="4"/>
      <c r="H48" s="4">
        <f t="shared" si="1"/>
        <v>0</v>
      </c>
      <c r="I48" s="4"/>
      <c r="J48" s="4"/>
      <c r="K48" s="4"/>
      <c r="L48" s="4">
        <f t="shared" si="2"/>
        <v>0</v>
      </c>
      <c r="M48" s="4">
        <f t="shared" si="12"/>
        <v>0</v>
      </c>
      <c r="N48" s="4"/>
      <c r="O48" s="4">
        <f t="shared" si="4"/>
        <v>0</v>
      </c>
      <c r="P48" s="4"/>
    </row>
    <row r="49" spans="1:16" x14ac:dyDescent="0.35">
      <c r="A49" s="6"/>
      <c r="B49" s="4"/>
      <c r="C49" s="4"/>
      <c r="D49" s="4"/>
      <c r="E49" s="5" t="e">
        <f t="shared" si="0"/>
        <v>#DIV/0!</v>
      </c>
      <c r="F49" s="4"/>
      <c r="G49" s="4"/>
      <c r="H49" s="4">
        <f t="shared" si="1"/>
        <v>0</v>
      </c>
      <c r="I49" s="4"/>
      <c r="J49" s="4"/>
      <c r="K49" s="4"/>
      <c r="L49" s="4">
        <f t="shared" si="2"/>
        <v>0</v>
      </c>
      <c r="M49" s="4">
        <f t="shared" si="12"/>
        <v>0</v>
      </c>
      <c r="N49" s="4"/>
      <c r="O49" s="4">
        <f t="shared" si="4"/>
        <v>0</v>
      </c>
      <c r="P49" s="4"/>
    </row>
    <row r="50" spans="1:16" x14ac:dyDescent="0.35">
      <c r="A50" s="6"/>
      <c r="B50" s="4"/>
      <c r="C50" s="4"/>
      <c r="D50" s="4"/>
      <c r="E50" s="5" t="e">
        <f t="shared" si="0"/>
        <v>#DIV/0!</v>
      </c>
      <c r="F50" s="4"/>
      <c r="G50" s="4"/>
      <c r="H50" s="4">
        <f t="shared" si="1"/>
        <v>0</v>
      </c>
      <c r="I50" s="4"/>
      <c r="J50" s="4"/>
      <c r="K50" s="4"/>
      <c r="L50" s="4">
        <f t="shared" si="2"/>
        <v>0</v>
      </c>
      <c r="M50" s="4">
        <f t="shared" si="12"/>
        <v>0</v>
      </c>
      <c r="N50" s="4"/>
      <c r="O50" s="4">
        <f t="shared" ref="O50:O79" si="15">SUM(I50:N50)</f>
        <v>0</v>
      </c>
    </row>
    <row r="51" spans="1:16" x14ac:dyDescent="0.35">
      <c r="E51" s="2" t="e">
        <f t="shared" si="0"/>
        <v>#DIV/0!</v>
      </c>
      <c r="H51">
        <f t="shared" si="1"/>
        <v>0</v>
      </c>
      <c r="L51">
        <f t="shared" si="2"/>
        <v>0</v>
      </c>
      <c r="M51">
        <f t="shared" si="12"/>
        <v>0</v>
      </c>
      <c r="O51">
        <f t="shared" si="15"/>
        <v>0</v>
      </c>
    </row>
    <row r="52" spans="1:16" x14ac:dyDescent="0.35">
      <c r="E52" s="2" t="e">
        <f t="shared" si="0"/>
        <v>#DIV/0!</v>
      </c>
      <c r="H52">
        <f t="shared" si="1"/>
        <v>0</v>
      </c>
      <c r="L52">
        <f t="shared" si="2"/>
        <v>0</v>
      </c>
      <c r="M52">
        <f t="shared" si="12"/>
        <v>0</v>
      </c>
      <c r="O52">
        <f t="shared" si="15"/>
        <v>0</v>
      </c>
    </row>
    <row r="53" spans="1:16" x14ac:dyDescent="0.35">
      <c r="E53" s="2" t="e">
        <f t="shared" si="0"/>
        <v>#DIV/0!</v>
      </c>
      <c r="H53">
        <f t="shared" si="1"/>
        <v>0</v>
      </c>
      <c r="L53">
        <f t="shared" si="2"/>
        <v>0</v>
      </c>
      <c r="M53">
        <f t="shared" si="12"/>
        <v>0</v>
      </c>
      <c r="O53">
        <f t="shared" si="15"/>
        <v>0</v>
      </c>
    </row>
    <row r="54" spans="1:16" x14ac:dyDescent="0.35">
      <c r="E54" s="2" t="e">
        <f t="shared" si="0"/>
        <v>#DIV/0!</v>
      </c>
      <c r="H54">
        <f t="shared" si="1"/>
        <v>0</v>
      </c>
      <c r="L54">
        <f t="shared" si="2"/>
        <v>0</v>
      </c>
      <c r="M54">
        <f t="shared" si="12"/>
        <v>0</v>
      </c>
      <c r="O54">
        <f t="shared" si="15"/>
        <v>0</v>
      </c>
    </row>
    <row r="55" spans="1:16" x14ac:dyDescent="0.35">
      <c r="E55" s="2" t="e">
        <f t="shared" si="0"/>
        <v>#DIV/0!</v>
      </c>
      <c r="H55">
        <f t="shared" si="1"/>
        <v>0</v>
      </c>
      <c r="L55">
        <f t="shared" si="2"/>
        <v>0</v>
      </c>
      <c r="M55">
        <f t="shared" si="12"/>
        <v>0</v>
      </c>
      <c r="O55">
        <f t="shared" si="15"/>
        <v>0</v>
      </c>
    </row>
    <row r="56" spans="1:16" x14ac:dyDescent="0.35">
      <c r="E56" s="2" t="e">
        <f t="shared" si="0"/>
        <v>#DIV/0!</v>
      </c>
      <c r="H56">
        <f t="shared" si="1"/>
        <v>0</v>
      </c>
      <c r="L56">
        <f t="shared" si="2"/>
        <v>0</v>
      </c>
      <c r="M56">
        <f t="shared" si="12"/>
        <v>0</v>
      </c>
      <c r="O56">
        <f t="shared" si="15"/>
        <v>0</v>
      </c>
    </row>
    <row r="57" spans="1:16" x14ac:dyDescent="0.35">
      <c r="E57" s="2" t="e">
        <f t="shared" si="0"/>
        <v>#DIV/0!</v>
      </c>
      <c r="H57">
        <f t="shared" si="1"/>
        <v>0</v>
      </c>
      <c r="M57">
        <f t="shared" si="12"/>
        <v>0</v>
      </c>
      <c r="O57">
        <f t="shared" si="15"/>
        <v>0</v>
      </c>
    </row>
    <row r="58" spans="1:16" x14ac:dyDescent="0.35">
      <c r="E58" s="2" t="e">
        <f t="shared" si="0"/>
        <v>#DIV/0!</v>
      </c>
      <c r="H58">
        <f t="shared" si="1"/>
        <v>0</v>
      </c>
      <c r="M58">
        <f t="shared" si="12"/>
        <v>0</v>
      </c>
      <c r="O58">
        <f t="shared" si="15"/>
        <v>0</v>
      </c>
    </row>
    <row r="59" spans="1:16" x14ac:dyDescent="0.35">
      <c r="E59" s="2" t="e">
        <f t="shared" si="0"/>
        <v>#DIV/0!</v>
      </c>
      <c r="H59">
        <f t="shared" si="1"/>
        <v>0</v>
      </c>
      <c r="M59">
        <f t="shared" si="12"/>
        <v>0</v>
      </c>
      <c r="O59">
        <f t="shared" si="15"/>
        <v>0</v>
      </c>
    </row>
    <row r="60" spans="1:16" x14ac:dyDescent="0.35">
      <c r="E60" s="2" t="e">
        <f t="shared" si="0"/>
        <v>#DIV/0!</v>
      </c>
      <c r="H60">
        <f t="shared" si="1"/>
        <v>0</v>
      </c>
      <c r="M60">
        <f t="shared" si="12"/>
        <v>0</v>
      </c>
      <c r="O60">
        <f t="shared" si="15"/>
        <v>0</v>
      </c>
    </row>
    <row r="61" spans="1:16" x14ac:dyDescent="0.35">
      <c r="E61" s="2" t="e">
        <f t="shared" si="0"/>
        <v>#DIV/0!</v>
      </c>
      <c r="H61">
        <f t="shared" si="1"/>
        <v>0</v>
      </c>
      <c r="M61">
        <f t="shared" si="12"/>
        <v>0</v>
      </c>
      <c r="O61">
        <f t="shared" si="15"/>
        <v>0</v>
      </c>
    </row>
    <row r="62" spans="1:16" x14ac:dyDescent="0.35">
      <c r="E62" s="2" t="e">
        <f t="shared" si="0"/>
        <v>#DIV/0!</v>
      </c>
      <c r="H62">
        <f t="shared" si="1"/>
        <v>0</v>
      </c>
      <c r="M62">
        <f t="shared" si="12"/>
        <v>0</v>
      </c>
      <c r="O62">
        <f t="shared" si="15"/>
        <v>0</v>
      </c>
    </row>
    <row r="63" spans="1:16" x14ac:dyDescent="0.35">
      <c r="E63" s="2" t="e">
        <f t="shared" si="0"/>
        <v>#DIV/0!</v>
      </c>
      <c r="H63">
        <f t="shared" si="1"/>
        <v>0</v>
      </c>
      <c r="M63">
        <f t="shared" si="12"/>
        <v>0</v>
      </c>
      <c r="O63">
        <f t="shared" si="15"/>
        <v>0</v>
      </c>
    </row>
    <row r="64" spans="1:16" x14ac:dyDescent="0.35">
      <c r="E64" s="2" t="e">
        <f t="shared" si="0"/>
        <v>#DIV/0!</v>
      </c>
      <c r="H64">
        <f t="shared" si="1"/>
        <v>0</v>
      </c>
      <c r="M64">
        <f t="shared" si="12"/>
        <v>0</v>
      </c>
      <c r="O64">
        <f t="shared" si="15"/>
        <v>0</v>
      </c>
    </row>
    <row r="65" spans="5:15" x14ac:dyDescent="0.35">
      <c r="E65" s="2" t="e">
        <f t="shared" si="0"/>
        <v>#DIV/0!</v>
      </c>
      <c r="H65">
        <f t="shared" si="1"/>
        <v>0</v>
      </c>
      <c r="M65">
        <f t="shared" si="12"/>
        <v>0</v>
      </c>
      <c r="O65">
        <f t="shared" si="15"/>
        <v>0</v>
      </c>
    </row>
    <row r="66" spans="5:15" x14ac:dyDescent="0.35">
      <c r="E66" s="2" t="e">
        <f t="shared" si="0"/>
        <v>#DIV/0!</v>
      </c>
      <c r="H66">
        <f t="shared" si="1"/>
        <v>0</v>
      </c>
      <c r="M66">
        <f t="shared" si="12"/>
        <v>0</v>
      </c>
      <c r="O66">
        <f t="shared" si="15"/>
        <v>0</v>
      </c>
    </row>
    <row r="67" spans="5:15" x14ac:dyDescent="0.35">
      <c r="E67" s="2" t="e">
        <f t="shared" ref="E67:E79" si="16">(B67)/(B67+C67+D67)</f>
        <v>#DIV/0!</v>
      </c>
      <c r="H67">
        <f t="shared" ref="H67:H79" si="17">F67-G67</f>
        <v>0</v>
      </c>
      <c r="M67">
        <f t="shared" si="12"/>
        <v>0</v>
      </c>
      <c r="O67">
        <f t="shared" si="15"/>
        <v>0</v>
      </c>
    </row>
    <row r="68" spans="5:15" x14ac:dyDescent="0.35">
      <c r="E68" s="2" t="e">
        <f t="shared" si="16"/>
        <v>#DIV/0!</v>
      </c>
      <c r="H68">
        <f t="shared" si="17"/>
        <v>0</v>
      </c>
      <c r="M68">
        <f t="shared" si="12"/>
        <v>0</v>
      </c>
      <c r="O68">
        <f t="shared" si="15"/>
        <v>0</v>
      </c>
    </row>
    <row r="69" spans="5:15" x14ac:dyDescent="0.35">
      <c r="E69" s="2" t="e">
        <f t="shared" si="16"/>
        <v>#DIV/0!</v>
      </c>
      <c r="H69">
        <f t="shared" si="17"/>
        <v>0</v>
      </c>
      <c r="M69">
        <f t="shared" si="12"/>
        <v>0</v>
      </c>
      <c r="O69">
        <f t="shared" si="15"/>
        <v>0</v>
      </c>
    </row>
    <row r="70" spans="5:15" x14ac:dyDescent="0.35">
      <c r="E70" s="2" t="e">
        <f t="shared" si="16"/>
        <v>#DIV/0!</v>
      </c>
      <c r="H70">
        <f t="shared" si="17"/>
        <v>0</v>
      </c>
      <c r="M70">
        <f t="shared" si="12"/>
        <v>0</v>
      </c>
      <c r="O70">
        <f t="shared" si="15"/>
        <v>0</v>
      </c>
    </row>
    <row r="71" spans="5:15" x14ac:dyDescent="0.35">
      <c r="E71" s="2" t="e">
        <f t="shared" si="16"/>
        <v>#DIV/0!</v>
      </c>
      <c r="H71">
        <f t="shared" si="17"/>
        <v>0</v>
      </c>
      <c r="M71">
        <f t="shared" si="12"/>
        <v>0</v>
      </c>
      <c r="O71">
        <f t="shared" si="15"/>
        <v>0</v>
      </c>
    </row>
    <row r="72" spans="5:15" x14ac:dyDescent="0.35">
      <c r="E72" s="2" t="e">
        <f t="shared" si="16"/>
        <v>#DIV/0!</v>
      </c>
      <c r="H72">
        <f t="shared" si="17"/>
        <v>0</v>
      </c>
      <c r="M72">
        <f t="shared" si="12"/>
        <v>0</v>
      </c>
      <c r="O72">
        <f t="shared" si="15"/>
        <v>0</v>
      </c>
    </row>
    <row r="73" spans="5:15" x14ac:dyDescent="0.35">
      <c r="E73" s="2" t="e">
        <f t="shared" si="16"/>
        <v>#DIV/0!</v>
      </c>
      <c r="H73">
        <f t="shared" si="17"/>
        <v>0</v>
      </c>
      <c r="M73">
        <f t="shared" si="12"/>
        <v>0</v>
      </c>
      <c r="O73">
        <f t="shared" si="15"/>
        <v>0</v>
      </c>
    </row>
    <row r="74" spans="5:15" x14ac:dyDescent="0.35">
      <c r="E74" s="2" t="e">
        <f t="shared" si="16"/>
        <v>#DIV/0!</v>
      </c>
      <c r="H74">
        <f t="shared" si="17"/>
        <v>0</v>
      </c>
      <c r="M74">
        <f t="shared" si="12"/>
        <v>0</v>
      </c>
      <c r="O74">
        <f t="shared" si="15"/>
        <v>0</v>
      </c>
    </row>
    <row r="75" spans="5:15" x14ac:dyDescent="0.35">
      <c r="E75" s="2" t="e">
        <f t="shared" si="16"/>
        <v>#DIV/0!</v>
      </c>
      <c r="H75">
        <f t="shared" si="17"/>
        <v>0</v>
      </c>
      <c r="M75">
        <f t="shared" si="12"/>
        <v>0</v>
      </c>
      <c r="O75">
        <f t="shared" si="15"/>
        <v>0</v>
      </c>
    </row>
    <row r="76" spans="5:15" x14ac:dyDescent="0.35">
      <c r="E76" t="e">
        <f t="shared" si="16"/>
        <v>#DIV/0!</v>
      </c>
      <c r="H76">
        <f t="shared" si="17"/>
        <v>0</v>
      </c>
      <c r="M76">
        <f t="shared" si="12"/>
        <v>0</v>
      </c>
      <c r="O76">
        <f t="shared" si="15"/>
        <v>0</v>
      </c>
    </row>
    <row r="77" spans="5:15" x14ac:dyDescent="0.35">
      <c r="E77" t="e">
        <f t="shared" si="16"/>
        <v>#DIV/0!</v>
      </c>
      <c r="H77">
        <f t="shared" si="17"/>
        <v>0</v>
      </c>
      <c r="M77">
        <f t="shared" si="12"/>
        <v>0</v>
      </c>
      <c r="O77">
        <f t="shared" si="15"/>
        <v>0</v>
      </c>
    </row>
    <row r="78" spans="5:15" x14ac:dyDescent="0.35">
      <c r="E78" t="e">
        <f t="shared" si="16"/>
        <v>#DIV/0!</v>
      </c>
      <c r="H78">
        <f t="shared" si="17"/>
        <v>0</v>
      </c>
      <c r="M78">
        <f t="shared" si="12"/>
        <v>0</v>
      </c>
      <c r="O78">
        <f t="shared" si="15"/>
        <v>0</v>
      </c>
    </row>
    <row r="79" spans="5:15" x14ac:dyDescent="0.35">
      <c r="E79" t="e">
        <f t="shared" si="16"/>
        <v>#DIV/0!</v>
      </c>
      <c r="H79">
        <f t="shared" si="17"/>
        <v>0</v>
      </c>
      <c r="M79">
        <f t="shared" si="12"/>
        <v>0</v>
      </c>
      <c r="O79">
        <f t="shared" si="15"/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2"/>
  <sheetViews>
    <sheetView tabSelected="1" workbookViewId="0">
      <selection activeCell="H9" sqref="H9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7" t="s">
        <v>23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163</v>
      </c>
      <c r="B3">
        <f>1+1</f>
        <v>2</v>
      </c>
      <c r="C3">
        <f>1</f>
        <v>1</v>
      </c>
      <c r="E3" s="2">
        <f t="shared" ref="E3" si="0">(B3)/(B3+C3+D3)</f>
        <v>0.66666666666666663</v>
      </c>
      <c r="F3">
        <f>10+11+6</f>
        <v>27</v>
      </c>
      <c r="G3">
        <f>0+1+8</f>
        <v>9</v>
      </c>
      <c r="H3">
        <f t="shared" ref="H3" si="1">F3-G3</f>
        <v>18</v>
      </c>
      <c r="J3">
        <f>40</f>
        <v>40</v>
      </c>
      <c r="L3">
        <f t="shared" ref="L3" si="2">B3*10</f>
        <v>20</v>
      </c>
      <c r="M3">
        <f t="shared" ref="M3" si="3">D3*5</f>
        <v>0</v>
      </c>
      <c r="N3">
        <f>10</f>
        <v>10</v>
      </c>
      <c r="O3">
        <f t="shared" ref="O3" si="4">SUM(I3:N3)</f>
        <v>70</v>
      </c>
    </row>
    <row r="4" spans="1:27" x14ac:dyDescent="0.35">
      <c r="A4" s="3" t="s">
        <v>137</v>
      </c>
      <c r="B4">
        <f>1+1</f>
        <v>2</v>
      </c>
      <c r="C4">
        <f>1+1+1+1+1</f>
        <v>5</v>
      </c>
      <c r="D4">
        <f>1</f>
        <v>1</v>
      </c>
      <c r="E4" s="2">
        <f t="shared" ref="E4" si="5">(B4)/(B4+C4+D4)</f>
        <v>0.25</v>
      </c>
      <c r="F4">
        <f>2+4+1+1+0+3+5+5</f>
        <v>21</v>
      </c>
      <c r="G4">
        <f>5+4+5+4+9+2+7+1</f>
        <v>37</v>
      </c>
      <c r="H4">
        <f t="shared" ref="H4" si="6">F4-G4</f>
        <v>-16</v>
      </c>
      <c r="J4">
        <f>40</f>
        <v>40</v>
      </c>
      <c r="L4">
        <f t="shared" ref="L4" si="7">B4*10</f>
        <v>20</v>
      </c>
      <c r="M4">
        <f t="shared" ref="M4" si="8">D4*5</f>
        <v>5</v>
      </c>
      <c r="N4">
        <f>10+10+10</f>
        <v>30</v>
      </c>
      <c r="O4">
        <f t="shared" ref="O4" si="9">SUM(I4:N4)</f>
        <v>95</v>
      </c>
    </row>
    <row r="5" spans="1:27" x14ac:dyDescent="0.35">
      <c r="A5" s="3" t="s">
        <v>138</v>
      </c>
      <c r="B5">
        <f>1+1+1+1+1+1</f>
        <v>6</v>
      </c>
      <c r="C5">
        <f>1+1</f>
        <v>2</v>
      </c>
      <c r="D5">
        <f>1</f>
        <v>1</v>
      </c>
      <c r="E5" s="2">
        <f t="shared" ref="E5" si="10">(B5)/(B5+C5+D5)</f>
        <v>0.66666666666666663</v>
      </c>
      <c r="F5">
        <f>15+5+5+7+4+0+15+11+0</f>
        <v>62</v>
      </c>
      <c r="G5">
        <f>0+2+1+5+4+1+0+5+6</f>
        <v>24</v>
      </c>
      <c r="H5">
        <f t="shared" ref="H5" si="11">F5-G5</f>
        <v>38</v>
      </c>
      <c r="I5">
        <f>60</f>
        <v>60</v>
      </c>
      <c r="J5">
        <f>40</f>
        <v>40</v>
      </c>
      <c r="L5">
        <f t="shared" ref="L5" si="12">B5*10</f>
        <v>60</v>
      </c>
      <c r="M5">
        <f t="shared" ref="M5" si="13">D5*5</f>
        <v>5</v>
      </c>
      <c r="N5">
        <f>10+10</f>
        <v>20</v>
      </c>
      <c r="O5">
        <f t="shared" ref="O5" si="14">SUM(I5:N5)</f>
        <v>185</v>
      </c>
    </row>
    <row r="6" spans="1:27" x14ac:dyDescent="0.35">
      <c r="A6" s="3" t="s">
        <v>139</v>
      </c>
      <c r="B6">
        <f>1+1+1+1+1+1+1</f>
        <v>7</v>
      </c>
      <c r="C6">
        <f>1+1+1</f>
        <v>3</v>
      </c>
      <c r="D6">
        <f>1</f>
        <v>1</v>
      </c>
      <c r="E6" s="2">
        <f t="shared" ref="E6" si="15">(B6)/(B6+C6+D6)</f>
        <v>0.63636363636363635</v>
      </c>
      <c r="F6">
        <f>6+10+5+5+3+4+16+1+8+4+2</f>
        <v>64</v>
      </c>
      <c r="G6">
        <f>2+1+1+7+9+0+0+0+6+4+5</f>
        <v>35</v>
      </c>
      <c r="H6">
        <f t="shared" ref="H6" si="16">F6-G6</f>
        <v>29</v>
      </c>
      <c r="I6">
        <f>60</f>
        <v>60</v>
      </c>
      <c r="J6">
        <f>40</f>
        <v>40</v>
      </c>
      <c r="L6">
        <f t="shared" ref="L6" si="17">B6*10</f>
        <v>70</v>
      </c>
      <c r="M6">
        <f t="shared" ref="M6" si="18">D6*5</f>
        <v>5</v>
      </c>
      <c r="N6">
        <f>10+10+10</f>
        <v>30</v>
      </c>
      <c r="O6">
        <f t="shared" ref="O6" si="19">SUM(I6:N6)</f>
        <v>205</v>
      </c>
    </row>
    <row r="7" spans="1:27" x14ac:dyDescent="0.35">
      <c r="A7" s="3" t="s">
        <v>115</v>
      </c>
      <c r="B7">
        <f>1</f>
        <v>1</v>
      </c>
      <c r="C7">
        <f>1+1+1</f>
        <v>3</v>
      </c>
      <c r="D7">
        <f>1+1</f>
        <v>2</v>
      </c>
      <c r="E7" s="2">
        <f t="shared" ref="E7:E8" si="20">(B7)/(B7+C7+D7)</f>
        <v>0.16666666666666666</v>
      </c>
      <c r="F7">
        <f>4+1+5+9+7+0</f>
        <v>26</v>
      </c>
      <c r="G7">
        <f>4+10+11+3+7+14</f>
        <v>49</v>
      </c>
      <c r="H7">
        <f t="shared" ref="H7:H8" si="21">F7-G7</f>
        <v>-23</v>
      </c>
      <c r="L7">
        <f t="shared" ref="L7:L8" si="22">B7*10</f>
        <v>10</v>
      </c>
      <c r="M7">
        <f t="shared" ref="M7:M8" si="23">D7*5</f>
        <v>10</v>
      </c>
      <c r="N7">
        <f>10+10</f>
        <v>20</v>
      </c>
      <c r="O7">
        <f t="shared" ref="O7:O8" si="24">SUM(I7:N7)</f>
        <v>40</v>
      </c>
    </row>
    <row r="8" spans="1:27" x14ac:dyDescent="0.35">
      <c r="A8" s="3" t="s">
        <v>159</v>
      </c>
      <c r="B8">
        <f>1+1+1+1+1+1+1+1</f>
        <v>8</v>
      </c>
      <c r="C8">
        <f>1+1+1</f>
        <v>3</v>
      </c>
      <c r="E8" s="2">
        <f t="shared" si="20"/>
        <v>0.72727272727272729</v>
      </c>
      <c r="F8">
        <f>0+4+14+0+3+1+5+6+3+7+10</f>
        <v>53</v>
      </c>
      <c r="G8">
        <f>4+1+0+1+7+0+2+0+1+5+0</f>
        <v>21</v>
      </c>
      <c r="H8">
        <f t="shared" si="21"/>
        <v>32</v>
      </c>
      <c r="I8">
        <f>60+60</f>
        <v>120</v>
      </c>
      <c r="J8">
        <f>40</f>
        <v>40</v>
      </c>
      <c r="L8">
        <f t="shared" si="22"/>
        <v>80</v>
      </c>
      <c r="M8">
        <f t="shared" si="23"/>
        <v>0</v>
      </c>
      <c r="N8">
        <f>10+10+10</f>
        <v>30</v>
      </c>
      <c r="O8">
        <f t="shared" si="24"/>
        <v>270</v>
      </c>
    </row>
    <row r="9" spans="1:27" x14ac:dyDescent="0.35">
      <c r="A9" s="3" t="s">
        <v>140</v>
      </c>
      <c r="B9">
        <f>1+1+1+1+1+1+1+1</f>
        <v>8</v>
      </c>
      <c r="C9">
        <f>1+1+1+1+1+1+1+1</f>
        <v>8</v>
      </c>
      <c r="D9">
        <f>1</f>
        <v>1</v>
      </c>
      <c r="E9" s="2">
        <f t="shared" ref="E9:E11" si="25">(B9)/(B9+C9+D9)</f>
        <v>0.47058823529411764</v>
      </c>
      <c r="F9">
        <f>0+2+11+1+7+9+0+1+12+15+8+7+7+5+3+2+1</f>
        <v>91</v>
      </c>
      <c r="G9">
        <f>15+6+5+5+7+0+16+11+0+3+6+0+3+11+1+3+5</f>
        <v>97</v>
      </c>
      <c r="H9">
        <f t="shared" ref="H9:H11" si="26">F9-G9</f>
        <v>-6</v>
      </c>
      <c r="I9">
        <f>60</f>
        <v>60</v>
      </c>
      <c r="K9">
        <f>20+20+20+20</f>
        <v>80</v>
      </c>
      <c r="L9">
        <f t="shared" ref="L9:L11" si="27">B9*10</f>
        <v>80</v>
      </c>
      <c r="M9">
        <f t="shared" ref="M9:M11" si="28">D9*5</f>
        <v>5</v>
      </c>
      <c r="N9">
        <f>10+10+10+10+10</f>
        <v>50</v>
      </c>
      <c r="O9">
        <f t="shared" ref="O9" si="29">SUM(I9:N9)</f>
        <v>275</v>
      </c>
    </row>
    <row r="10" spans="1:27" x14ac:dyDescent="0.35">
      <c r="A10" s="3" t="s">
        <v>176</v>
      </c>
      <c r="C10">
        <f>1+1+1+1+1+1</f>
        <v>6</v>
      </c>
      <c r="E10" s="2">
        <f t="shared" ref="E10" si="30">(B10)/(B10+C10+D10)</f>
        <v>0</v>
      </c>
      <c r="F10">
        <f>6+0+0+1+1+0</f>
        <v>8</v>
      </c>
      <c r="G10">
        <f>8+7+15+3+3+10</f>
        <v>46</v>
      </c>
      <c r="H10">
        <f t="shared" ref="H10" si="31">F10-G10</f>
        <v>-38</v>
      </c>
      <c r="L10">
        <f t="shared" ref="L10" si="32">B10*10</f>
        <v>0</v>
      </c>
      <c r="M10">
        <f t="shared" ref="M10" si="33">D10*5</f>
        <v>0</v>
      </c>
      <c r="N10">
        <f>10+10</f>
        <v>20</v>
      </c>
      <c r="O10">
        <f t="shared" ref="O10" si="34">SUM(I10:N10)</f>
        <v>20</v>
      </c>
    </row>
    <row r="11" spans="1:27" x14ac:dyDescent="0.35">
      <c r="A11" s="3" t="s">
        <v>164</v>
      </c>
      <c r="C11">
        <f>1+1+1</f>
        <v>3</v>
      </c>
      <c r="E11" s="2">
        <f t="shared" si="25"/>
        <v>0</v>
      </c>
      <c r="F11">
        <f>0+0+3</f>
        <v>3</v>
      </c>
      <c r="G11">
        <f>10+12+15</f>
        <v>37</v>
      </c>
      <c r="H11">
        <f t="shared" si="26"/>
        <v>-34</v>
      </c>
      <c r="K11">
        <f>20</f>
        <v>20</v>
      </c>
      <c r="L11">
        <f t="shared" si="27"/>
        <v>0</v>
      </c>
      <c r="M11">
        <f t="shared" si="28"/>
        <v>0</v>
      </c>
      <c r="N11">
        <f>10</f>
        <v>10</v>
      </c>
      <c r="O11">
        <f t="shared" ref="O11" si="35">SUM(I11:N11)</f>
        <v>30</v>
      </c>
    </row>
    <row r="12" spans="1:27" x14ac:dyDescent="0.35">
      <c r="E12" s="2" t="e">
        <f t="shared" ref="E12:E69" si="36">(B12)/(B12+C12+D12)</f>
        <v>#DIV/0!</v>
      </c>
      <c r="H12">
        <f t="shared" ref="H12:H69" si="37">F12-G12</f>
        <v>0</v>
      </c>
      <c r="L12">
        <f t="shared" ref="L12:L59" si="38">B12*10</f>
        <v>0</v>
      </c>
      <c r="M12">
        <f t="shared" ref="M12:M22" si="39">D12*5</f>
        <v>0</v>
      </c>
      <c r="O12">
        <f t="shared" ref="O12:O52" si="40">SUM(I12:N12)</f>
        <v>0</v>
      </c>
    </row>
    <row r="13" spans="1:27" x14ac:dyDescent="0.35">
      <c r="E13" s="2" t="e">
        <f t="shared" si="36"/>
        <v>#DIV/0!</v>
      </c>
      <c r="H13">
        <f t="shared" si="37"/>
        <v>0</v>
      </c>
      <c r="L13">
        <f t="shared" si="38"/>
        <v>0</v>
      </c>
      <c r="M13">
        <f t="shared" si="39"/>
        <v>0</v>
      </c>
      <c r="O13">
        <f t="shared" si="40"/>
        <v>0</v>
      </c>
    </row>
    <row r="14" spans="1:27" x14ac:dyDescent="0.35">
      <c r="E14" s="2" t="e">
        <f t="shared" si="36"/>
        <v>#DIV/0!</v>
      </c>
      <c r="H14">
        <f t="shared" si="37"/>
        <v>0</v>
      </c>
      <c r="L14">
        <f t="shared" si="38"/>
        <v>0</v>
      </c>
      <c r="M14">
        <f t="shared" si="39"/>
        <v>0</v>
      </c>
      <c r="O14">
        <f t="shared" ref="O14" si="41">SUM(I14:N14)</f>
        <v>0</v>
      </c>
    </row>
    <row r="15" spans="1:27" x14ac:dyDescent="0.35">
      <c r="E15" s="2" t="e">
        <f t="shared" si="36"/>
        <v>#DIV/0!</v>
      </c>
      <c r="H15">
        <f t="shared" si="37"/>
        <v>0</v>
      </c>
      <c r="L15">
        <f t="shared" si="38"/>
        <v>0</v>
      </c>
      <c r="M15">
        <f t="shared" si="39"/>
        <v>0</v>
      </c>
      <c r="O15">
        <f t="shared" si="40"/>
        <v>0</v>
      </c>
    </row>
    <row r="16" spans="1:27" x14ac:dyDescent="0.35">
      <c r="E16" s="2" t="e">
        <f t="shared" si="36"/>
        <v>#DIV/0!</v>
      </c>
      <c r="H16">
        <f t="shared" si="37"/>
        <v>0</v>
      </c>
      <c r="L16">
        <f t="shared" si="38"/>
        <v>0</v>
      </c>
      <c r="M16">
        <f t="shared" si="39"/>
        <v>0</v>
      </c>
      <c r="O16">
        <f t="shared" si="40"/>
        <v>0</v>
      </c>
    </row>
    <row r="17" spans="5:15" x14ac:dyDescent="0.35">
      <c r="E17" s="2" t="e">
        <f t="shared" si="36"/>
        <v>#DIV/0!</v>
      </c>
      <c r="H17">
        <f t="shared" si="37"/>
        <v>0</v>
      </c>
      <c r="L17">
        <f t="shared" si="38"/>
        <v>0</v>
      </c>
      <c r="M17">
        <f t="shared" si="39"/>
        <v>0</v>
      </c>
      <c r="O17">
        <f t="shared" ref="O17" si="42">SUM(I17:N17)</f>
        <v>0</v>
      </c>
    </row>
    <row r="18" spans="5:15" x14ac:dyDescent="0.35">
      <c r="E18" s="2" t="e">
        <f t="shared" si="36"/>
        <v>#DIV/0!</v>
      </c>
      <c r="H18">
        <f t="shared" si="37"/>
        <v>0</v>
      </c>
      <c r="L18">
        <f t="shared" si="38"/>
        <v>0</v>
      </c>
      <c r="M18">
        <f t="shared" si="39"/>
        <v>0</v>
      </c>
      <c r="O18">
        <f t="shared" ref="O18" si="43">SUM(I18:N18)</f>
        <v>0</v>
      </c>
    </row>
    <row r="19" spans="5:15" x14ac:dyDescent="0.35">
      <c r="E19" s="2" t="e">
        <f t="shared" si="36"/>
        <v>#DIV/0!</v>
      </c>
      <c r="H19">
        <f t="shared" si="37"/>
        <v>0</v>
      </c>
      <c r="L19">
        <f t="shared" si="38"/>
        <v>0</v>
      </c>
      <c r="M19">
        <f t="shared" si="39"/>
        <v>0</v>
      </c>
      <c r="O19">
        <f t="shared" si="40"/>
        <v>0</v>
      </c>
    </row>
    <row r="20" spans="5:15" x14ac:dyDescent="0.35">
      <c r="E20" s="2" t="e">
        <f t="shared" si="36"/>
        <v>#DIV/0!</v>
      </c>
      <c r="H20">
        <f t="shared" si="37"/>
        <v>0</v>
      </c>
      <c r="L20">
        <f t="shared" si="38"/>
        <v>0</v>
      </c>
      <c r="M20">
        <f t="shared" si="39"/>
        <v>0</v>
      </c>
      <c r="O20">
        <f t="shared" si="40"/>
        <v>0</v>
      </c>
    </row>
    <row r="21" spans="5:15" x14ac:dyDescent="0.35">
      <c r="E21" s="2" t="e">
        <f t="shared" si="36"/>
        <v>#DIV/0!</v>
      </c>
      <c r="H21">
        <f t="shared" si="37"/>
        <v>0</v>
      </c>
      <c r="L21">
        <f t="shared" si="38"/>
        <v>0</v>
      </c>
      <c r="M21">
        <f t="shared" si="39"/>
        <v>0</v>
      </c>
      <c r="O21">
        <f t="shared" ref="O21" si="44">SUM(I21:N21)</f>
        <v>0</v>
      </c>
    </row>
    <row r="22" spans="5:15" x14ac:dyDescent="0.35">
      <c r="E22" s="2" t="e">
        <f t="shared" si="36"/>
        <v>#DIV/0!</v>
      </c>
      <c r="H22">
        <f t="shared" si="37"/>
        <v>0</v>
      </c>
      <c r="L22">
        <f t="shared" si="38"/>
        <v>0</v>
      </c>
      <c r="M22">
        <f t="shared" si="39"/>
        <v>0</v>
      </c>
      <c r="O22">
        <f t="shared" si="40"/>
        <v>0</v>
      </c>
    </row>
    <row r="23" spans="5:15" x14ac:dyDescent="0.35">
      <c r="E23" s="2" t="e">
        <f t="shared" si="36"/>
        <v>#DIV/0!</v>
      </c>
      <c r="H23">
        <f t="shared" si="37"/>
        <v>0</v>
      </c>
      <c r="L23">
        <f t="shared" si="38"/>
        <v>0</v>
      </c>
      <c r="M23">
        <v>0</v>
      </c>
      <c r="O23">
        <f t="shared" si="40"/>
        <v>0</v>
      </c>
    </row>
    <row r="24" spans="5:15" x14ac:dyDescent="0.35">
      <c r="E24" s="2" t="e">
        <f t="shared" si="36"/>
        <v>#DIV/0!</v>
      </c>
      <c r="H24">
        <f t="shared" si="37"/>
        <v>0</v>
      </c>
      <c r="L24">
        <f t="shared" si="38"/>
        <v>0</v>
      </c>
      <c r="M24">
        <f t="shared" ref="M24:M82" si="45">D24*5</f>
        <v>0</v>
      </c>
      <c r="O24">
        <f t="shared" si="40"/>
        <v>0</v>
      </c>
    </row>
    <row r="25" spans="5:15" x14ac:dyDescent="0.35">
      <c r="E25" s="2" t="e">
        <f t="shared" si="36"/>
        <v>#DIV/0!</v>
      </c>
      <c r="H25">
        <f t="shared" si="37"/>
        <v>0</v>
      </c>
      <c r="L25">
        <f t="shared" si="38"/>
        <v>0</v>
      </c>
      <c r="M25">
        <f t="shared" si="45"/>
        <v>0</v>
      </c>
      <c r="O25">
        <f t="shared" si="40"/>
        <v>0</v>
      </c>
    </row>
    <row r="26" spans="5:15" x14ac:dyDescent="0.35">
      <c r="E26" s="2" t="e">
        <f t="shared" si="36"/>
        <v>#DIV/0!</v>
      </c>
      <c r="H26">
        <f t="shared" si="37"/>
        <v>0</v>
      </c>
      <c r="L26">
        <f t="shared" si="38"/>
        <v>0</v>
      </c>
      <c r="M26">
        <f t="shared" si="45"/>
        <v>0</v>
      </c>
      <c r="O26">
        <f t="shared" si="40"/>
        <v>0</v>
      </c>
    </row>
    <row r="27" spans="5:15" x14ac:dyDescent="0.35">
      <c r="E27" s="2" t="e">
        <f t="shared" si="36"/>
        <v>#DIV/0!</v>
      </c>
      <c r="H27">
        <f t="shared" si="37"/>
        <v>0</v>
      </c>
      <c r="L27">
        <f t="shared" si="38"/>
        <v>0</v>
      </c>
      <c r="M27">
        <f t="shared" si="45"/>
        <v>0</v>
      </c>
      <c r="O27">
        <f t="shared" si="40"/>
        <v>0</v>
      </c>
    </row>
    <row r="28" spans="5:15" x14ac:dyDescent="0.35">
      <c r="E28" s="2" t="e">
        <f t="shared" si="36"/>
        <v>#DIV/0!</v>
      </c>
      <c r="H28">
        <f t="shared" si="37"/>
        <v>0</v>
      </c>
      <c r="L28">
        <f t="shared" si="38"/>
        <v>0</v>
      </c>
      <c r="M28">
        <f t="shared" si="45"/>
        <v>0</v>
      </c>
      <c r="O28">
        <f t="shared" si="40"/>
        <v>0</v>
      </c>
    </row>
    <row r="29" spans="5:15" x14ac:dyDescent="0.35">
      <c r="E29" s="2" t="e">
        <f t="shared" si="36"/>
        <v>#DIV/0!</v>
      </c>
      <c r="H29">
        <f t="shared" si="37"/>
        <v>0</v>
      </c>
      <c r="L29">
        <f t="shared" si="38"/>
        <v>0</v>
      </c>
      <c r="M29">
        <f t="shared" si="45"/>
        <v>0</v>
      </c>
      <c r="O29">
        <f t="shared" si="40"/>
        <v>0</v>
      </c>
    </row>
    <row r="30" spans="5:15" x14ac:dyDescent="0.35">
      <c r="E30" s="2" t="e">
        <f t="shared" si="36"/>
        <v>#DIV/0!</v>
      </c>
      <c r="H30">
        <f t="shared" si="37"/>
        <v>0</v>
      </c>
      <c r="L30">
        <f t="shared" si="38"/>
        <v>0</v>
      </c>
      <c r="M30">
        <f t="shared" si="45"/>
        <v>0</v>
      </c>
      <c r="O30">
        <f t="shared" si="40"/>
        <v>0</v>
      </c>
    </row>
    <row r="31" spans="5:15" x14ac:dyDescent="0.35">
      <c r="E31" s="2" t="e">
        <f t="shared" si="36"/>
        <v>#DIV/0!</v>
      </c>
      <c r="H31">
        <f t="shared" si="37"/>
        <v>0</v>
      </c>
      <c r="L31">
        <f t="shared" si="38"/>
        <v>0</v>
      </c>
      <c r="M31">
        <f t="shared" si="45"/>
        <v>0</v>
      </c>
      <c r="O31">
        <f t="shared" si="40"/>
        <v>0</v>
      </c>
    </row>
    <row r="32" spans="5:15" x14ac:dyDescent="0.35">
      <c r="E32" s="2" t="e">
        <f t="shared" si="36"/>
        <v>#DIV/0!</v>
      </c>
      <c r="H32">
        <f t="shared" si="37"/>
        <v>0</v>
      </c>
      <c r="L32">
        <f t="shared" si="38"/>
        <v>0</v>
      </c>
      <c r="M32">
        <f t="shared" si="45"/>
        <v>0</v>
      </c>
      <c r="O32">
        <f t="shared" si="40"/>
        <v>0</v>
      </c>
    </row>
    <row r="33" spans="1:16" x14ac:dyDescent="0.35">
      <c r="E33" s="2" t="e">
        <f t="shared" si="36"/>
        <v>#DIV/0!</v>
      </c>
      <c r="H33">
        <f t="shared" si="37"/>
        <v>0</v>
      </c>
      <c r="L33">
        <f t="shared" si="38"/>
        <v>0</v>
      </c>
      <c r="M33">
        <f t="shared" si="45"/>
        <v>0</v>
      </c>
      <c r="O33">
        <f t="shared" ref="O33" si="46">SUM(I33:N33)</f>
        <v>0</v>
      </c>
    </row>
    <row r="34" spans="1:16" x14ac:dyDescent="0.35">
      <c r="E34" s="2" t="e">
        <f t="shared" si="36"/>
        <v>#DIV/0!</v>
      </c>
      <c r="H34">
        <f t="shared" si="37"/>
        <v>0</v>
      </c>
      <c r="L34">
        <f t="shared" si="38"/>
        <v>0</v>
      </c>
      <c r="M34">
        <f t="shared" si="45"/>
        <v>0</v>
      </c>
      <c r="O34">
        <f t="shared" si="40"/>
        <v>0</v>
      </c>
    </row>
    <row r="35" spans="1:16" x14ac:dyDescent="0.35">
      <c r="E35" s="2" t="e">
        <f t="shared" si="36"/>
        <v>#DIV/0!</v>
      </c>
      <c r="H35">
        <f t="shared" si="37"/>
        <v>0</v>
      </c>
      <c r="L35">
        <f t="shared" si="38"/>
        <v>0</v>
      </c>
      <c r="M35">
        <f t="shared" si="45"/>
        <v>0</v>
      </c>
      <c r="O35">
        <f t="shared" si="40"/>
        <v>0</v>
      </c>
    </row>
    <row r="36" spans="1:16" x14ac:dyDescent="0.35">
      <c r="E36" s="2" t="e">
        <f t="shared" si="36"/>
        <v>#DIV/0!</v>
      </c>
      <c r="H36">
        <f t="shared" si="37"/>
        <v>0</v>
      </c>
      <c r="L36">
        <f t="shared" si="38"/>
        <v>0</v>
      </c>
      <c r="M36">
        <f t="shared" si="45"/>
        <v>0</v>
      </c>
      <c r="O36">
        <f t="shared" si="40"/>
        <v>0</v>
      </c>
    </row>
    <row r="37" spans="1:16" x14ac:dyDescent="0.35">
      <c r="E37" s="2" t="e">
        <f t="shared" si="36"/>
        <v>#DIV/0!</v>
      </c>
      <c r="H37">
        <f t="shared" si="37"/>
        <v>0</v>
      </c>
      <c r="L37">
        <f t="shared" si="38"/>
        <v>0</v>
      </c>
      <c r="M37">
        <f t="shared" si="45"/>
        <v>0</v>
      </c>
      <c r="O37">
        <f t="shared" si="40"/>
        <v>0</v>
      </c>
    </row>
    <row r="38" spans="1:16" x14ac:dyDescent="0.35">
      <c r="E38" s="2" t="e">
        <f t="shared" si="36"/>
        <v>#DIV/0!</v>
      </c>
      <c r="H38">
        <f t="shared" si="37"/>
        <v>0</v>
      </c>
      <c r="L38">
        <f t="shared" si="38"/>
        <v>0</v>
      </c>
      <c r="M38">
        <f t="shared" si="45"/>
        <v>0</v>
      </c>
      <c r="O38">
        <f t="shared" si="40"/>
        <v>0</v>
      </c>
    </row>
    <row r="39" spans="1:16" x14ac:dyDescent="0.35">
      <c r="E39" s="2" t="e">
        <f t="shared" si="36"/>
        <v>#DIV/0!</v>
      </c>
      <c r="H39">
        <f t="shared" si="37"/>
        <v>0</v>
      </c>
      <c r="L39">
        <f t="shared" si="38"/>
        <v>0</v>
      </c>
      <c r="M39">
        <f t="shared" si="45"/>
        <v>0</v>
      </c>
      <c r="O39">
        <f t="shared" si="40"/>
        <v>0</v>
      </c>
    </row>
    <row r="40" spans="1:16" x14ac:dyDescent="0.35">
      <c r="E40" s="2" t="e">
        <f t="shared" si="36"/>
        <v>#DIV/0!</v>
      </c>
      <c r="H40">
        <f t="shared" si="37"/>
        <v>0</v>
      </c>
      <c r="L40">
        <f t="shared" si="38"/>
        <v>0</v>
      </c>
      <c r="M40">
        <f t="shared" si="45"/>
        <v>0</v>
      </c>
      <c r="O40">
        <f t="shared" ref="O40" si="47">SUM(I40:N40)</f>
        <v>0</v>
      </c>
    </row>
    <row r="41" spans="1:16" x14ac:dyDescent="0.35">
      <c r="E41" s="2" t="e">
        <f t="shared" si="36"/>
        <v>#DIV/0!</v>
      </c>
      <c r="H41">
        <f t="shared" si="37"/>
        <v>0</v>
      </c>
      <c r="L41">
        <f t="shared" si="38"/>
        <v>0</v>
      </c>
      <c r="M41">
        <f t="shared" si="45"/>
        <v>0</v>
      </c>
      <c r="O41">
        <f t="shared" si="40"/>
        <v>0</v>
      </c>
    </row>
    <row r="42" spans="1:16" x14ac:dyDescent="0.35">
      <c r="E42" s="2" t="e">
        <f t="shared" si="36"/>
        <v>#DIV/0!</v>
      </c>
      <c r="H42">
        <f t="shared" si="37"/>
        <v>0</v>
      </c>
      <c r="L42">
        <f t="shared" si="38"/>
        <v>0</v>
      </c>
      <c r="M42">
        <f t="shared" si="45"/>
        <v>0</v>
      </c>
      <c r="O42">
        <f t="shared" si="40"/>
        <v>0</v>
      </c>
    </row>
    <row r="43" spans="1:16" x14ac:dyDescent="0.35">
      <c r="E43" s="2" t="e">
        <f t="shared" si="36"/>
        <v>#DIV/0!</v>
      </c>
      <c r="H43">
        <f t="shared" si="37"/>
        <v>0</v>
      </c>
      <c r="L43">
        <f t="shared" si="38"/>
        <v>0</v>
      </c>
      <c r="M43">
        <f t="shared" si="45"/>
        <v>0</v>
      </c>
      <c r="O43">
        <f t="shared" si="40"/>
        <v>0</v>
      </c>
    </row>
    <row r="44" spans="1:16" x14ac:dyDescent="0.35">
      <c r="A44" s="6"/>
      <c r="B44" s="4"/>
      <c r="C44" s="4"/>
      <c r="D44" s="4"/>
      <c r="E44" s="5" t="e">
        <f t="shared" si="36"/>
        <v>#DIV/0!</v>
      </c>
      <c r="F44" s="4"/>
      <c r="G44" s="4"/>
      <c r="H44" s="4">
        <f t="shared" si="37"/>
        <v>0</v>
      </c>
      <c r="I44" s="4"/>
      <c r="J44" s="4"/>
      <c r="K44" s="4"/>
      <c r="L44" s="4">
        <f t="shared" si="38"/>
        <v>0</v>
      </c>
      <c r="M44" s="4">
        <f t="shared" si="45"/>
        <v>0</v>
      </c>
      <c r="N44" s="4"/>
      <c r="O44" s="4">
        <f t="shared" si="40"/>
        <v>0</v>
      </c>
      <c r="P44" s="4"/>
    </row>
    <row r="45" spans="1:16" x14ac:dyDescent="0.35">
      <c r="E45" s="2" t="e">
        <f t="shared" si="36"/>
        <v>#DIV/0!</v>
      </c>
      <c r="H45">
        <f t="shared" si="37"/>
        <v>0</v>
      </c>
      <c r="L45">
        <f t="shared" si="38"/>
        <v>0</v>
      </c>
      <c r="M45">
        <f t="shared" si="45"/>
        <v>0</v>
      </c>
      <c r="O45">
        <f t="shared" si="40"/>
        <v>0</v>
      </c>
      <c r="P45" s="4"/>
    </row>
    <row r="46" spans="1:16" x14ac:dyDescent="0.35">
      <c r="E46" s="2" t="e">
        <f t="shared" si="36"/>
        <v>#DIV/0!</v>
      </c>
      <c r="H46">
        <f t="shared" si="37"/>
        <v>0</v>
      </c>
      <c r="L46">
        <f t="shared" si="38"/>
        <v>0</v>
      </c>
      <c r="M46">
        <f t="shared" si="45"/>
        <v>0</v>
      </c>
      <c r="O46">
        <f t="shared" si="40"/>
        <v>0</v>
      </c>
    </row>
    <row r="47" spans="1:16" x14ac:dyDescent="0.35">
      <c r="E47" s="2" t="e">
        <f t="shared" si="36"/>
        <v>#DIV/0!</v>
      </c>
      <c r="H47">
        <f t="shared" si="37"/>
        <v>0</v>
      </c>
      <c r="L47">
        <f t="shared" si="38"/>
        <v>0</v>
      </c>
      <c r="M47">
        <f t="shared" si="45"/>
        <v>0</v>
      </c>
      <c r="O47">
        <f t="shared" si="40"/>
        <v>0</v>
      </c>
    </row>
    <row r="48" spans="1:16" x14ac:dyDescent="0.35">
      <c r="A48" s="6"/>
      <c r="B48" s="4"/>
      <c r="C48" s="4"/>
      <c r="D48" s="4"/>
      <c r="E48" s="5" t="e">
        <f t="shared" si="36"/>
        <v>#DIV/0!</v>
      </c>
      <c r="F48" s="4"/>
      <c r="G48" s="4"/>
      <c r="H48" s="4">
        <f t="shared" si="37"/>
        <v>0</v>
      </c>
      <c r="I48" s="4"/>
      <c r="J48" s="4"/>
      <c r="K48" s="4"/>
      <c r="L48" s="4">
        <f t="shared" si="38"/>
        <v>0</v>
      </c>
      <c r="M48" s="4">
        <f t="shared" si="45"/>
        <v>0</v>
      </c>
      <c r="N48" s="4"/>
      <c r="O48" s="4">
        <f t="shared" si="40"/>
        <v>0</v>
      </c>
      <c r="P48" s="4"/>
    </row>
    <row r="49" spans="1:16" x14ac:dyDescent="0.35">
      <c r="A49" s="6"/>
      <c r="B49" s="4"/>
      <c r="C49" s="4"/>
      <c r="D49" s="4"/>
      <c r="E49" s="5" t="e">
        <f t="shared" si="36"/>
        <v>#DIV/0!</v>
      </c>
      <c r="F49" s="4"/>
      <c r="G49" s="4"/>
      <c r="H49" s="4">
        <f t="shared" si="37"/>
        <v>0</v>
      </c>
      <c r="I49" s="4"/>
      <c r="J49" s="4"/>
      <c r="K49" s="4"/>
      <c r="L49" s="4">
        <f t="shared" si="38"/>
        <v>0</v>
      </c>
      <c r="M49" s="4">
        <f t="shared" si="45"/>
        <v>0</v>
      </c>
      <c r="N49" s="4"/>
      <c r="O49" s="4">
        <f t="shared" si="40"/>
        <v>0</v>
      </c>
      <c r="P49" s="4"/>
    </row>
    <row r="50" spans="1:16" x14ac:dyDescent="0.35">
      <c r="A50" s="6"/>
      <c r="B50" s="4"/>
      <c r="C50" s="4"/>
      <c r="D50" s="4"/>
      <c r="E50" s="5" t="e">
        <f t="shared" si="36"/>
        <v>#DIV/0!</v>
      </c>
      <c r="F50" s="4"/>
      <c r="G50" s="4"/>
      <c r="H50" s="4">
        <f t="shared" si="37"/>
        <v>0</v>
      </c>
      <c r="I50" s="4"/>
      <c r="J50" s="4"/>
      <c r="K50" s="4"/>
      <c r="L50" s="4">
        <f t="shared" si="38"/>
        <v>0</v>
      </c>
      <c r="M50" s="4">
        <f t="shared" si="45"/>
        <v>0</v>
      </c>
      <c r="N50" s="4"/>
      <c r="O50" s="4">
        <f t="shared" si="40"/>
        <v>0</v>
      </c>
      <c r="P50" s="4"/>
    </row>
    <row r="51" spans="1:16" x14ac:dyDescent="0.35">
      <c r="A51" s="6"/>
      <c r="B51" s="4"/>
      <c r="C51" s="4"/>
      <c r="D51" s="4"/>
      <c r="E51" s="5" t="e">
        <f t="shared" si="36"/>
        <v>#DIV/0!</v>
      </c>
      <c r="F51" s="4"/>
      <c r="G51" s="4"/>
      <c r="H51" s="4">
        <f t="shared" si="37"/>
        <v>0</v>
      </c>
      <c r="I51" s="4"/>
      <c r="J51" s="4"/>
      <c r="K51" s="4"/>
      <c r="L51" s="4">
        <f t="shared" si="38"/>
        <v>0</v>
      </c>
      <c r="M51" s="4">
        <f t="shared" si="45"/>
        <v>0</v>
      </c>
      <c r="N51" s="4"/>
      <c r="O51" s="4">
        <f t="shared" si="40"/>
        <v>0</v>
      </c>
      <c r="P51" s="4"/>
    </row>
    <row r="52" spans="1:16" x14ac:dyDescent="0.35">
      <c r="A52" s="6"/>
      <c r="B52" s="4"/>
      <c r="C52" s="4"/>
      <c r="D52" s="4"/>
      <c r="E52" s="5" t="e">
        <f t="shared" si="36"/>
        <v>#DIV/0!</v>
      </c>
      <c r="F52" s="4"/>
      <c r="G52" s="4"/>
      <c r="H52" s="4">
        <f t="shared" si="37"/>
        <v>0</v>
      </c>
      <c r="I52" s="4"/>
      <c r="J52" s="4"/>
      <c r="K52" s="4"/>
      <c r="L52" s="4">
        <f t="shared" si="38"/>
        <v>0</v>
      </c>
      <c r="M52" s="4">
        <f t="shared" si="45"/>
        <v>0</v>
      </c>
      <c r="N52" s="4"/>
      <c r="O52" s="4">
        <f t="shared" si="40"/>
        <v>0</v>
      </c>
      <c r="P52" s="4"/>
    </row>
    <row r="53" spans="1:16" x14ac:dyDescent="0.35">
      <c r="A53" s="6"/>
      <c r="B53" s="4"/>
      <c r="C53" s="4"/>
      <c r="D53" s="4"/>
      <c r="E53" s="5" t="e">
        <f t="shared" si="36"/>
        <v>#DIV/0!</v>
      </c>
      <c r="F53" s="4"/>
      <c r="G53" s="4"/>
      <c r="H53" s="4">
        <f t="shared" si="37"/>
        <v>0</v>
      </c>
      <c r="I53" s="4"/>
      <c r="J53" s="4"/>
      <c r="K53" s="4"/>
      <c r="L53" s="4">
        <f t="shared" si="38"/>
        <v>0</v>
      </c>
      <c r="M53" s="4">
        <f t="shared" si="45"/>
        <v>0</v>
      </c>
      <c r="N53" s="4"/>
      <c r="O53" s="4">
        <f t="shared" ref="O53:O82" si="48">SUM(I53:N53)</f>
        <v>0</v>
      </c>
    </row>
    <row r="54" spans="1:16" x14ac:dyDescent="0.35">
      <c r="E54" s="2" t="e">
        <f t="shared" si="36"/>
        <v>#DIV/0!</v>
      </c>
      <c r="H54">
        <f t="shared" si="37"/>
        <v>0</v>
      </c>
      <c r="L54">
        <f t="shared" si="38"/>
        <v>0</v>
      </c>
      <c r="M54">
        <f t="shared" si="45"/>
        <v>0</v>
      </c>
      <c r="O54">
        <f t="shared" si="48"/>
        <v>0</v>
      </c>
    </row>
    <row r="55" spans="1:16" x14ac:dyDescent="0.35">
      <c r="E55" s="2" t="e">
        <f t="shared" si="36"/>
        <v>#DIV/0!</v>
      </c>
      <c r="H55">
        <f t="shared" si="37"/>
        <v>0</v>
      </c>
      <c r="L55">
        <f t="shared" si="38"/>
        <v>0</v>
      </c>
      <c r="M55">
        <f t="shared" si="45"/>
        <v>0</v>
      </c>
      <c r="O55">
        <f t="shared" si="48"/>
        <v>0</v>
      </c>
    </row>
    <row r="56" spans="1:16" x14ac:dyDescent="0.35">
      <c r="E56" s="2" t="e">
        <f t="shared" si="36"/>
        <v>#DIV/0!</v>
      </c>
      <c r="H56">
        <f t="shared" si="37"/>
        <v>0</v>
      </c>
      <c r="L56">
        <f t="shared" si="38"/>
        <v>0</v>
      </c>
      <c r="M56">
        <f t="shared" si="45"/>
        <v>0</v>
      </c>
      <c r="O56">
        <f t="shared" si="48"/>
        <v>0</v>
      </c>
    </row>
    <row r="57" spans="1:16" x14ac:dyDescent="0.35">
      <c r="E57" s="2" t="e">
        <f t="shared" si="36"/>
        <v>#DIV/0!</v>
      </c>
      <c r="H57">
        <f t="shared" si="37"/>
        <v>0</v>
      </c>
      <c r="L57">
        <f t="shared" si="38"/>
        <v>0</v>
      </c>
      <c r="M57">
        <f t="shared" si="45"/>
        <v>0</v>
      </c>
      <c r="O57">
        <f t="shared" si="48"/>
        <v>0</v>
      </c>
    </row>
    <row r="58" spans="1:16" x14ac:dyDescent="0.35">
      <c r="E58" s="2" t="e">
        <f t="shared" si="36"/>
        <v>#DIV/0!</v>
      </c>
      <c r="H58">
        <f t="shared" si="37"/>
        <v>0</v>
      </c>
      <c r="L58">
        <f t="shared" si="38"/>
        <v>0</v>
      </c>
      <c r="M58">
        <f t="shared" si="45"/>
        <v>0</v>
      </c>
      <c r="O58">
        <f t="shared" si="48"/>
        <v>0</v>
      </c>
    </row>
    <row r="59" spans="1:16" x14ac:dyDescent="0.35">
      <c r="E59" s="2" t="e">
        <f t="shared" si="36"/>
        <v>#DIV/0!</v>
      </c>
      <c r="H59">
        <f t="shared" si="37"/>
        <v>0</v>
      </c>
      <c r="L59">
        <f t="shared" si="38"/>
        <v>0</v>
      </c>
      <c r="M59">
        <f t="shared" si="45"/>
        <v>0</v>
      </c>
      <c r="O59">
        <f t="shared" si="48"/>
        <v>0</v>
      </c>
    </row>
    <row r="60" spans="1:16" x14ac:dyDescent="0.35">
      <c r="E60" s="2" t="e">
        <f t="shared" si="36"/>
        <v>#DIV/0!</v>
      </c>
      <c r="H60">
        <f t="shared" si="37"/>
        <v>0</v>
      </c>
      <c r="M60">
        <f t="shared" si="45"/>
        <v>0</v>
      </c>
      <c r="O60">
        <f t="shared" si="48"/>
        <v>0</v>
      </c>
    </row>
    <row r="61" spans="1:16" x14ac:dyDescent="0.35">
      <c r="E61" s="2" t="e">
        <f t="shared" si="36"/>
        <v>#DIV/0!</v>
      </c>
      <c r="H61">
        <f t="shared" si="37"/>
        <v>0</v>
      </c>
      <c r="M61">
        <f t="shared" si="45"/>
        <v>0</v>
      </c>
      <c r="O61">
        <f t="shared" si="48"/>
        <v>0</v>
      </c>
    </row>
    <row r="62" spans="1:16" x14ac:dyDescent="0.35">
      <c r="E62" s="2" t="e">
        <f t="shared" si="36"/>
        <v>#DIV/0!</v>
      </c>
      <c r="H62">
        <f t="shared" si="37"/>
        <v>0</v>
      </c>
      <c r="M62">
        <f t="shared" si="45"/>
        <v>0</v>
      </c>
      <c r="O62">
        <f t="shared" si="48"/>
        <v>0</v>
      </c>
    </row>
    <row r="63" spans="1:16" x14ac:dyDescent="0.35">
      <c r="E63" s="2" t="e">
        <f t="shared" si="36"/>
        <v>#DIV/0!</v>
      </c>
      <c r="H63">
        <f t="shared" si="37"/>
        <v>0</v>
      </c>
      <c r="M63">
        <f t="shared" si="45"/>
        <v>0</v>
      </c>
      <c r="O63">
        <f t="shared" si="48"/>
        <v>0</v>
      </c>
    </row>
    <row r="64" spans="1:16" x14ac:dyDescent="0.35">
      <c r="E64" s="2" t="e">
        <f t="shared" si="36"/>
        <v>#DIV/0!</v>
      </c>
      <c r="H64">
        <f t="shared" si="37"/>
        <v>0</v>
      </c>
      <c r="M64">
        <f t="shared" si="45"/>
        <v>0</v>
      </c>
      <c r="O64">
        <f t="shared" si="48"/>
        <v>0</v>
      </c>
    </row>
    <row r="65" spans="5:15" x14ac:dyDescent="0.35">
      <c r="E65" s="2" t="e">
        <f t="shared" si="36"/>
        <v>#DIV/0!</v>
      </c>
      <c r="H65">
        <f t="shared" si="37"/>
        <v>0</v>
      </c>
      <c r="M65">
        <f t="shared" si="45"/>
        <v>0</v>
      </c>
      <c r="O65">
        <f t="shared" si="48"/>
        <v>0</v>
      </c>
    </row>
    <row r="66" spans="5:15" x14ac:dyDescent="0.35">
      <c r="E66" s="2" t="e">
        <f t="shared" si="36"/>
        <v>#DIV/0!</v>
      </c>
      <c r="H66">
        <f t="shared" si="37"/>
        <v>0</v>
      </c>
      <c r="M66">
        <f t="shared" si="45"/>
        <v>0</v>
      </c>
      <c r="O66">
        <f t="shared" si="48"/>
        <v>0</v>
      </c>
    </row>
    <row r="67" spans="5:15" x14ac:dyDescent="0.35">
      <c r="E67" s="2" t="e">
        <f t="shared" si="36"/>
        <v>#DIV/0!</v>
      </c>
      <c r="H67">
        <f t="shared" si="37"/>
        <v>0</v>
      </c>
      <c r="M67">
        <f t="shared" si="45"/>
        <v>0</v>
      </c>
      <c r="O67">
        <f t="shared" si="48"/>
        <v>0</v>
      </c>
    </row>
    <row r="68" spans="5:15" x14ac:dyDescent="0.35">
      <c r="E68" s="2" t="e">
        <f t="shared" si="36"/>
        <v>#DIV/0!</v>
      </c>
      <c r="H68">
        <f t="shared" si="37"/>
        <v>0</v>
      </c>
      <c r="M68">
        <f t="shared" si="45"/>
        <v>0</v>
      </c>
      <c r="O68">
        <f t="shared" si="48"/>
        <v>0</v>
      </c>
    </row>
    <row r="69" spans="5:15" x14ac:dyDescent="0.35">
      <c r="E69" s="2" t="e">
        <f t="shared" si="36"/>
        <v>#DIV/0!</v>
      </c>
      <c r="H69">
        <f t="shared" si="37"/>
        <v>0</v>
      </c>
      <c r="M69">
        <f t="shared" si="45"/>
        <v>0</v>
      </c>
      <c r="O69">
        <f t="shared" si="48"/>
        <v>0</v>
      </c>
    </row>
    <row r="70" spans="5:15" x14ac:dyDescent="0.35">
      <c r="E70" s="2" t="e">
        <f t="shared" ref="E70:E82" si="49">(B70)/(B70+C70+D70)</f>
        <v>#DIV/0!</v>
      </c>
      <c r="H70">
        <f t="shared" ref="H70:H82" si="50">F70-G70</f>
        <v>0</v>
      </c>
      <c r="M70">
        <f t="shared" si="45"/>
        <v>0</v>
      </c>
      <c r="O70">
        <f t="shared" si="48"/>
        <v>0</v>
      </c>
    </row>
    <row r="71" spans="5:15" x14ac:dyDescent="0.35">
      <c r="E71" s="2" t="e">
        <f t="shared" si="49"/>
        <v>#DIV/0!</v>
      </c>
      <c r="H71">
        <f t="shared" si="50"/>
        <v>0</v>
      </c>
      <c r="M71">
        <f t="shared" si="45"/>
        <v>0</v>
      </c>
      <c r="O71">
        <f t="shared" si="48"/>
        <v>0</v>
      </c>
    </row>
    <row r="72" spans="5:15" x14ac:dyDescent="0.35">
      <c r="E72" s="2" t="e">
        <f t="shared" si="49"/>
        <v>#DIV/0!</v>
      </c>
      <c r="H72">
        <f t="shared" si="50"/>
        <v>0</v>
      </c>
      <c r="M72">
        <f t="shared" si="45"/>
        <v>0</v>
      </c>
      <c r="O72">
        <f t="shared" si="48"/>
        <v>0</v>
      </c>
    </row>
    <row r="73" spans="5:15" x14ac:dyDescent="0.35">
      <c r="E73" s="2" t="e">
        <f t="shared" si="49"/>
        <v>#DIV/0!</v>
      </c>
      <c r="H73">
        <f t="shared" si="50"/>
        <v>0</v>
      </c>
      <c r="M73">
        <f t="shared" si="45"/>
        <v>0</v>
      </c>
      <c r="O73">
        <f t="shared" si="48"/>
        <v>0</v>
      </c>
    </row>
    <row r="74" spans="5:15" x14ac:dyDescent="0.35">
      <c r="E74" s="2" t="e">
        <f t="shared" si="49"/>
        <v>#DIV/0!</v>
      </c>
      <c r="H74">
        <f t="shared" si="50"/>
        <v>0</v>
      </c>
      <c r="M74">
        <f t="shared" si="45"/>
        <v>0</v>
      </c>
      <c r="O74">
        <f t="shared" si="48"/>
        <v>0</v>
      </c>
    </row>
    <row r="75" spans="5:15" x14ac:dyDescent="0.35">
      <c r="E75" s="2" t="e">
        <f t="shared" si="49"/>
        <v>#DIV/0!</v>
      </c>
      <c r="H75">
        <f t="shared" si="50"/>
        <v>0</v>
      </c>
      <c r="M75">
        <f t="shared" si="45"/>
        <v>0</v>
      </c>
      <c r="O75">
        <f t="shared" si="48"/>
        <v>0</v>
      </c>
    </row>
    <row r="76" spans="5:15" x14ac:dyDescent="0.35">
      <c r="E76" s="2" t="e">
        <f t="shared" si="49"/>
        <v>#DIV/0!</v>
      </c>
      <c r="H76">
        <f t="shared" si="50"/>
        <v>0</v>
      </c>
      <c r="M76">
        <f t="shared" si="45"/>
        <v>0</v>
      </c>
      <c r="O76">
        <f t="shared" si="48"/>
        <v>0</v>
      </c>
    </row>
    <row r="77" spans="5:15" x14ac:dyDescent="0.35">
      <c r="E77" s="2" t="e">
        <f t="shared" si="49"/>
        <v>#DIV/0!</v>
      </c>
      <c r="H77">
        <f t="shared" si="50"/>
        <v>0</v>
      </c>
      <c r="M77">
        <f t="shared" si="45"/>
        <v>0</v>
      </c>
      <c r="O77">
        <f t="shared" si="48"/>
        <v>0</v>
      </c>
    </row>
    <row r="78" spans="5:15" x14ac:dyDescent="0.35">
      <c r="E78" s="2" t="e">
        <f t="shared" si="49"/>
        <v>#DIV/0!</v>
      </c>
      <c r="H78">
        <f t="shared" si="50"/>
        <v>0</v>
      </c>
      <c r="M78">
        <f t="shared" si="45"/>
        <v>0</v>
      </c>
      <c r="O78">
        <f t="shared" si="48"/>
        <v>0</v>
      </c>
    </row>
    <row r="79" spans="5:15" x14ac:dyDescent="0.35">
      <c r="E79" t="e">
        <f t="shared" si="49"/>
        <v>#DIV/0!</v>
      </c>
      <c r="H79">
        <f t="shared" si="50"/>
        <v>0</v>
      </c>
      <c r="M79">
        <f t="shared" si="45"/>
        <v>0</v>
      </c>
      <c r="O79">
        <f t="shared" si="48"/>
        <v>0</v>
      </c>
    </row>
    <row r="80" spans="5:15" x14ac:dyDescent="0.35">
      <c r="E80" t="e">
        <f t="shared" si="49"/>
        <v>#DIV/0!</v>
      </c>
      <c r="H80">
        <f t="shared" si="50"/>
        <v>0</v>
      </c>
      <c r="M80">
        <f t="shared" si="45"/>
        <v>0</v>
      </c>
      <c r="O80">
        <f t="shared" si="48"/>
        <v>0</v>
      </c>
    </row>
    <row r="81" spans="5:15" x14ac:dyDescent="0.35">
      <c r="E81" t="e">
        <f t="shared" si="49"/>
        <v>#DIV/0!</v>
      </c>
      <c r="H81">
        <f t="shared" si="50"/>
        <v>0</v>
      </c>
      <c r="M81">
        <f t="shared" si="45"/>
        <v>0</v>
      </c>
      <c r="O81">
        <f t="shared" si="48"/>
        <v>0</v>
      </c>
    </row>
    <row r="82" spans="5:15" x14ac:dyDescent="0.35">
      <c r="E82" t="e">
        <f t="shared" si="49"/>
        <v>#DIV/0!</v>
      </c>
      <c r="H82">
        <f t="shared" si="50"/>
        <v>0</v>
      </c>
      <c r="M82">
        <f t="shared" si="45"/>
        <v>0</v>
      </c>
      <c r="O82">
        <f t="shared" si="48"/>
        <v>0</v>
      </c>
    </row>
  </sheetData>
  <sortState xmlns:xlrd2="http://schemas.microsoft.com/office/spreadsheetml/2017/richdata2" ref="A4:O67">
    <sortCondition ref="A5:A6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7U</vt:lpstr>
      <vt:lpstr>8U</vt:lpstr>
      <vt:lpstr>9U</vt:lpstr>
      <vt:lpstr>10U</vt:lpstr>
      <vt:lpstr>11U</vt:lpstr>
      <vt:lpstr>12U</vt:lpstr>
      <vt:lpstr>13U</vt:lpstr>
      <vt:lpstr>14U</vt:lpstr>
      <vt:lpstr>15U</vt:lpstr>
      <vt:lpstr>16-18U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Black, Jordan</cp:lastModifiedBy>
  <dcterms:created xsi:type="dcterms:W3CDTF">2022-03-03T19:52:13Z</dcterms:created>
  <dcterms:modified xsi:type="dcterms:W3CDTF">2023-06-27T23:06:37Z</dcterms:modified>
</cp:coreProperties>
</file>