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ack\Downloads\"/>
    </mc:Choice>
  </mc:AlternateContent>
  <xr:revisionPtr revIDLastSave="0" documentId="13_ncr:1_{A7C0F01D-8C6D-4930-A16C-A74E8DF34732}" xr6:coauthVersionLast="47" xr6:coauthVersionMax="47" xr10:uidLastSave="{00000000-0000-0000-0000-000000000000}"/>
  <bookViews>
    <workbookView xWindow="28680" yWindow="-105" windowWidth="29040" windowHeight="15840" activeTab="5" xr2:uid="{00000000-000D-0000-FFFF-FFFF00000000}"/>
  </bookViews>
  <sheets>
    <sheet name="7U" sheetId="1" r:id="rId1"/>
    <sheet name="8U" sheetId="2" r:id="rId2"/>
    <sheet name="9U" sheetId="3" r:id="rId3"/>
    <sheet name="10U" sheetId="4" r:id="rId4"/>
    <sheet name="11U" sheetId="5" r:id="rId5"/>
    <sheet name="12U" sheetId="6" r:id="rId6"/>
    <sheet name="13U" sheetId="7" r:id="rId7"/>
    <sheet name="14U" sheetId="8" r:id="rId8"/>
    <sheet name="15U" sheetId="9" r:id="rId9"/>
    <sheet name="16-18U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C21" i="6"/>
  <c r="G13" i="6"/>
  <c r="F13" i="6"/>
  <c r="B13" i="6"/>
  <c r="L13" i="6" s="1"/>
  <c r="G32" i="6"/>
  <c r="F32" i="6"/>
  <c r="C32" i="6"/>
  <c r="B21" i="6"/>
  <c r="G24" i="6"/>
  <c r="F24" i="6"/>
  <c r="C24" i="6"/>
  <c r="G27" i="6"/>
  <c r="F27" i="6"/>
  <c r="C27" i="6"/>
  <c r="B32" i="6"/>
  <c r="G33" i="6"/>
  <c r="F33" i="6"/>
  <c r="C33" i="6"/>
  <c r="G12" i="6"/>
  <c r="F12" i="6"/>
  <c r="C12" i="6"/>
  <c r="B24" i="6"/>
  <c r="G29" i="6"/>
  <c r="F29" i="6"/>
  <c r="C29" i="6"/>
  <c r="E29" i="6" s="1"/>
  <c r="L24" i="6"/>
  <c r="B33" i="6"/>
  <c r="E27" i="6"/>
  <c r="N29" i="6"/>
  <c r="O29" i="6" s="1"/>
  <c r="M29" i="6"/>
  <c r="L29" i="6"/>
  <c r="N33" i="6"/>
  <c r="N32" i="6"/>
  <c r="K32" i="6"/>
  <c r="N24" i="6"/>
  <c r="M24" i="6"/>
  <c r="N21" i="6"/>
  <c r="J21" i="6"/>
  <c r="N12" i="6"/>
  <c r="I13" i="6"/>
  <c r="N13" i="6"/>
  <c r="M13" i="6"/>
  <c r="N27" i="6"/>
  <c r="G22" i="3"/>
  <c r="F22" i="3"/>
  <c r="B22" i="3"/>
  <c r="G16" i="3"/>
  <c r="F16" i="3"/>
  <c r="C16" i="3"/>
  <c r="G29" i="3"/>
  <c r="F29" i="3"/>
  <c r="C29" i="3"/>
  <c r="G26" i="3"/>
  <c r="F26" i="3"/>
  <c r="C26" i="3"/>
  <c r="B16" i="3"/>
  <c r="G21" i="3"/>
  <c r="F21" i="3"/>
  <c r="C21" i="3"/>
  <c r="E21" i="3" s="1"/>
  <c r="C22" i="3"/>
  <c r="H29" i="3"/>
  <c r="B29" i="3"/>
  <c r="E29" i="3" s="1"/>
  <c r="B26" i="3"/>
  <c r="N22" i="3"/>
  <c r="I22" i="3"/>
  <c r="N16" i="3"/>
  <c r="I16" i="3"/>
  <c r="N26" i="3"/>
  <c r="K29" i="3"/>
  <c r="N29" i="3"/>
  <c r="M29" i="3"/>
  <c r="L29" i="3"/>
  <c r="N21" i="3"/>
  <c r="M21" i="3"/>
  <c r="L21" i="3"/>
  <c r="G9" i="9"/>
  <c r="F9" i="9"/>
  <c r="B9" i="9"/>
  <c r="G21" i="9"/>
  <c r="F21" i="9"/>
  <c r="C21" i="9"/>
  <c r="G14" i="9"/>
  <c r="F14" i="9"/>
  <c r="C14" i="9"/>
  <c r="H9" i="9"/>
  <c r="L9" i="9"/>
  <c r="G22" i="9"/>
  <c r="F22" i="9"/>
  <c r="C22" i="9"/>
  <c r="B21" i="9"/>
  <c r="L21" i="9" s="1"/>
  <c r="G3" i="9"/>
  <c r="F3" i="9"/>
  <c r="C3" i="9"/>
  <c r="G13" i="9"/>
  <c r="F13" i="9"/>
  <c r="C13" i="9"/>
  <c r="C9" i="9"/>
  <c r="B14" i="9"/>
  <c r="H3" i="9"/>
  <c r="E3" i="9"/>
  <c r="B22" i="9"/>
  <c r="N9" i="9"/>
  <c r="I9" i="9"/>
  <c r="M9" i="9"/>
  <c r="N14" i="9"/>
  <c r="N13" i="9"/>
  <c r="N3" i="9"/>
  <c r="M3" i="9"/>
  <c r="L3" i="9"/>
  <c r="O3" i="9" s="1"/>
  <c r="N22" i="9"/>
  <c r="K22" i="9"/>
  <c r="N21" i="9"/>
  <c r="J21" i="9"/>
  <c r="G9" i="8"/>
  <c r="F9" i="8"/>
  <c r="C9" i="8"/>
  <c r="G11" i="8"/>
  <c r="F11" i="8"/>
  <c r="B11" i="8"/>
  <c r="G10" i="8"/>
  <c r="F10" i="8"/>
  <c r="C10" i="8"/>
  <c r="B9" i="8"/>
  <c r="C4" i="8"/>
  <c r="E4" i="8" s="1"/>
  <c r="G4" i="8"/>
  <c r="F4" i="8"/>
  <c r="E11" i="8"/>
  <c r="G8" i="8"/>
  <c r="F8" i="8"/>
  <c r="C8" i="8"/>
  <c r="G3" i="8"/>
  <c r="F3" i="8"/>
  <c r="C3" i="8"/>
  <c r="E3" i="8" s="1"/>
  <c r="B10" i="8"/>
  <c r="D4" i="8"/>
  <c r="D11" i="8"/>
  <c r="B4" i="8"/>
  <c r="N9" i="8"/>
  <c r="J9" i="8"/>
  <c r="N10" i="8"/>
  <c r="K10" i="8"/>
  <c r="N3" i="8"/>
  <c r="M3" i="8"/>
  <c r="O3" i="8" s="1"/>
  <c r="N4" i="8"/>
  <c r="M4" i="8"/>
  <c r="O4" i="8" s="1"/>
  <c r="I11" i="8"/>
  <c r="N11" i="8"/>
  <c r="M11" i="8"/>
  <c r="N8" i="8"/>
  <c r="G16" i="7"/>
  <c r="F16" i="7"/>
  <c r="C16" i="7"/>
  <c r="E16" i="7" s="1"/>
  <c r="G8" i="7"/>
  <c r="F8" i="7"/>
  <c r="B8" i="7"/>
  <c r="J16" i="7"/>
  <c r="N16" i="7"/>
  <c r="M16" i="7"/>
  <c r="L16" i="7"/>
  <c r="N8" i="7"/>
  <c r="I8" i="7"/>
  <c r="G21" i="5"/>
  <c r="F21" i="5"/>
  <c r="C21" i="5"/>
  <c r="G22" i="5"/>
  <c r="F22" i="5"/>
  <c r="B22" i="5"/>
  <c r="B21" i="5"/>
  <c r="G6" i="5"/>
  <c r="F6" i="5"/>
  <c r="C6" i="5"/>
  <c r="G12" i="5"/>
  <c r="F12" i="5"/>
  <c r="C12" i="5"/>
  <c r="G20" i="5"/>
  <c r="F20" i="5"/>
  <c r="C20" i="5"/>
  <c r="B6" i="5"/>
  <c r="L6" i="5" s="1"/>
  <c r="G18" i="5"/>
  <c r="F18" i="5"/>
  <c r="C18" i="5"/>
  <c r="B12" i="5"/>
  <c r="H20" i="5"/>
  <c r="E20" i="5"/>
  <c r="N6" i="5"/>
  <c r="M6" i="5"/>
  <c r="N21" i="5"/>
  <c r="J21" i="5"/>
  <c r="N18" i="5"/>
  <c r="N12" i="5"/>
  <c r="K12" i="5"/>
  <c r="N20" i="5"/>
  <c r="M20" i="5"/>
  <c r="O20" i="5" s="1"/>
  <c r="L20" i="5"/>
  <c r="N22" i="5"/>
  <c r="I22" i="5"/>
  <c r="G11" i="2"/>
  <c r="F11" i="2"/>
  <c r="B11" i="2"/>
  <c r="G25" i="2"/>
  <c r="F25" i="2"/>
  <c r="C25" i="2"/>
  <c r="G16" i="2"/>
  <c r="F16" i="2"/>
  <c r="C16" i="2"/>
  <c r="E11" i="2"/>
  <c r="B25" i="2"/>
  <c r="G20" i="2"/>
  <c r="F20" i="2"/>
  <c r="C20" i="2"/>
  <c r="G18" i="2"/>
  <c r="F18" i="2"/>
  <c r="C18" i="2"/>
  <c r="E18" i="2" s="1"/>
  <c r="B16" i="2"/>
  <c r="G12" i="2"/>
  <c r="F12" i="2"/>
  <c r="C12" i="2"/>
  <c r="E12" i="2" s="1"/>
  <c r="G13" i="2"/>
  <c r="F13" i="2"/>
  <c r="C13" i="2"/>
  <c r="G24" i="2"/>
  <c r="F24" i="2"/>
  <c r="C24" i="2"/>
  <c r="E24" i="2" s="1"/>
  <c r="B20" i="2"/>
  <c r="B13" i="2"/>
  <c r="L13" i="2" s="1"/>
  <c r="B12" i="2"/>
  <c r="L12" i="2" s="1"/>
  <c r="O12" i="2" s="1"/>
  <c r="D25" i="2"/>
  <c r="D11" i="2"/>
  <c r="N16" i="2"/>
  <c r="N13" i="2"/>
  <c r="M13" i="2"/>
  <c r="H13" i="2"/>
  <c r="N24" i="2"/>
  <c r="M24" i="2"/>
  <c r="L24" i="2"/>
  <c r="N12" i="2"/>
  <c r="M12" i="2"/>
  <c r="N18" i="2"/>
  <c r="M18" i="2"/>
  <c r="L18" i="2"/>
  <c r="H18" i="2"/>
  <c r="N20" i="2"/>
  <c r="K20" i="2"/>
  <c r="N25" i="2"/>
  <c r="J25" i="2"/>
  <c r="I11" i="2"/>
  <c r="N11" i="2"/>
  <c r="M11" i="2"/>
  <c r="G25" i="5"/>
  <c r="F25" i="5"/>
  <c r="C25" i="5"/>
  <c r="G7" i="5"/>
  <c r="F7" i="5"/>
  <c r="C7" i="5"/>
  <c r="B25" i="5"/>
  <c r="G14" i="5"/>
  <c r="F14" i="5"/>
  <c r="C14" i="5"/>
  <c r="G29" i="5"/>
  <c r="F29" i="5"/>
  <c r="C29" i="5"/>
  <c r="E29" i="5" s="1"/>
  <c r="L25" i="5"/>
  <c r="B14" i="5"/>
  <c r="G13" i="5"/>
  <c r="F13" i="5"/>
  <c r="C13" i="5"/>
  <c r="E13" i="5" s="1"/>
  <c r="B7" i="5"/>
  <c r="L7" i="5" s="1"/>
  <c r="B13" i="5"/>
  <c r="L13" i="5" s="1"/>
  <c r="N29" i="5"/>
  <c r="M29" i="5"/>
  <c r="L29" i="5"/>
  <c r="N13" i="5"/>
  <c r="M13" i="5"/>
  <c r="I21" i="5"/>
  <c r="J25" i="5"/>
  <c r="N25" i="5"/>
  <c r="M25" i="5"/>
  <c r="N14" i="5"/>
  <c r="K7" i="5"/>
  <c r="N7" i="5"/>
  <c r="M7" i="5"/>
  <c r="G5" i="3"/>
  <c r="F5" i="3"/>
  <c r="C5" i="3"/>
  <c r="G3" i="3"/>
  <c r="F3" i="3"/>
  <c r="C3" i="3"/>
  <c r="B5" i="3"/>
  <c r="G18" i="3"/>
  <c r="F18" i="3"/>
  <c r="C18" i="3"/>
  <c r="G31" i="3"/>
  <c r="F31" i="3"/>
  <c r="B31" i="3"/>
  <c r="G28" i="3"/>
  <c r="F28" i="3"/>
  <c r="C28" i="3"/>
  <c r="G11" i="3"/>
  <c r="F11" i="3"/>
  <c r="C11" i="3"/>
  <c r="G17" i="3"/>
  <c r="F17" i="3"/>
  <c r="C17" i="3"/>
  <c r="B28" i="3"/>
  <c r="L28" i="3" s="1"/>
  <c r="D22" i="3"/>
  <c r="D5" i="3"/>
  <c r="M5" i="3" s="1"/>
  <c r="B11" i="3"/>
  <c r="L11" i="3" s="1"/>
  <c r="E28" i="3"/>
  <c r="D11" i="3"/>
  <c r="D18" i="3"/>
  <c r="B3" i="3"/>
  <c r="B17" i="3"/>
  <c r="N31" i="3"/>
  <c r="I31" i="3"/>
  <c r="N11" i="3"/>
  <c r="K11" i="3"/>
  <c r="N5" i="3"/>
  <c r="J5" i="3"/>
  <c r="J28" i="3"/>
  <c r="N28" i="3"/>
  <c r="M28" i="3"/>
  <c r="N3" i="3"/>
  <c r="K3" i="3"/>
  <c r="N17" i="3"/>
  <c r="N18" i="3"/>
  <c r="G18" i="9"/>
  <c r="F18" i="9"/>
  <c r="B18" i="9"/>
  <c r="G20" i="9"/>
  <c r="F20" i="9"/>
  <c r="C20" i="9"/>
  <c r="G16" i="9"/>
  <c r="F16" i="9"/>
  <c r="C16" i="9"/>
  <c r="B20" i="9"/>
  <c r="L20" i="9" s="1"/>
  <c r="G10" i="9"/>
  <c r="F10" i="9"/>
  <c r="C10" i="9"/>
  <c r="B16" i="9"/>
  <c r="L16" i="9" s="1"/>
  <c r="G4" i="9"/>
  <c r="F4" i="9"/>
  <c r="H4" i="9" s="1"/>
  <c r="B4" i="9"/>
  <c r="G5" i="9"/>
  <c r="F5" i="9"/>
  <c r="C5" i="9"/>
  <c r="L4" i="9"/>
  <c r="G11" i="9"/>
  <c r="F11" i="9"/>
  <c r="C11" i="9"/>
  <c r="B5" i="9"/>
  <c r="D22" i="9"/>
  <c r="D4" i="9"/>
  <c r="B11" i="9"/>
  <c r="L11" i="9" s="1"/>
  <c r="C18" i="9"/>
  <c r="B10" i="9"/>
  <c r="J22" i="9"/>
  <c r="N11" i="9"/>
  <c r="N18" i="9"/>
  <c r="I18" i="9"/>
  <c r="N20" i="9"/>
  <c r="J20" i="9"/>
  <c r="N16" i="9"/>
  <c r="N4" i="9"/>
  <c r="I4" i="9"/>
  <c r="M4" i="9"/>
  <c r="E4" i="9"/>
  <c r="K5" i="9"/>
  <c r="N10" i="9"/>
  <c r="K10" i="9"/>
  <c r="G31" i="4"/>
  <c r="F31" i="4"/>
  <c r="B31" i="4"/>
  <c r="L31" i="4" s="1"/>
  <c r="G3" i="4"/>
  <c r="F3" i="4"/>
  <c r="C3" i="4"/>
  <c r="G32" i="4"/>
  <c r="F32" i="4"/>
  <c r="C32" i="4"/>
  <c r="E32" i="4" s="1"/>
  <c r="B3" i="4"/>
  <c r="G30" i="4"/>
  <c r="F30" i="4"/>
  <c r="C30" i="4"/>
  <c r="G27" i="4"/>
  <c r="F27" i="4"/>
  <c r="C27" i="4"/>
  <c r="G17" i="4"/>
  <c r="F17" i="4"/>
  <c r="B17" i="4"/>
  <c r="G22" i="4"/>
  <c r="F22" i="4"/>
  <c r="C22" i="4"/>
  <c r="B27" i="4"/>
  <c r="L27" i="4" s="1"/>
  <c r="G14" i="4"/>
  <c r="F14" i="4"/>
  <c r="C14" i="4"/>
  <c r="L17" i="4"/>
  <c r="B30" i="4"/>
  <c r="B22" i="4"/>
  <c r="N27" i="4"/>
  <c r="J27" i="4"/>
  <c r="N17" i="4"/>
  <c r="I17" i="4"/>
  <c r="J3" i="4"/>
  <c r="N3" i="4"/>
  <c r="M3" i="4"/>
  <c r="L3" i="4"/>
  <c r="I31" i="4"/>
  <c r="N31" i="4"/>
  <c r="M31" i="4"/>
  <c r="E31" i="4"/>
  <c r="N22" i="4"/>
  <c r="K22" i="4"/>
  <c r="N14" i="4"/>
  <c r="N30" i="4"/>
  <c r="K30" i="4"/>
  <c r="N32" i="4"/>
  <c r="M32" i="4"/>
  <c r="O32" i="4" s="1"/>
  <c r="L32" i="4"/>
  <c r="G6" i="7"/>
  <c r="F6" i="7"/>
  <c r="B6" i="7"/>
  <c r="G13" i="7"/>
  <c r="F13" i="7"/>
  <c r="C13" i="7"/>
  <c r="G19" i="7"/>
  <c r="F19" i="7"/>
  <c r="B19" i="7"/>
  <c r="G20" i="7"/>
  <c r="F20" i="7"/>
  <c r="C20" i="7"/>
  <c r="G4" i="7"/>
  <c r="F4" i="7"/>
  <c r="C4" i="7"/>
  <c r="G3" i="7"/>
  <c r="H3" i="7" s="1"/>
  <c r="F3" i="7"/>
  <c r="C3" i="7"/>
  <c r="B20" i="7"/>
  <c r="C19" i="7"/>
  <c r="H13" i="7"/>
  <c r="B13" i="7"/>
  <c r="L13" i="7" s="1"/>
  <c r="E4" i="7"/>
  <c r="L6" i="7"/>
  <c r="N19" i="7"/>
  <c r="I19" i="7"/>
  <c r="N20" i="7"/>
  <c r="J20" i="7"/>
  <c r="J13" i="7"/>
  <c r="N13" i="7"/>
  <c r="M13" i="7"/>
  <c r="E13" i="7"/>
  <c r="N3" i="7"/>
  <c r="M3" i="7"/>
  <c r="L3" i="7"/>
  <c r="O3" i="7" s="1"/>
  <c r="E3" i="7"/>
  <c r="K4" i="7"/>
  <c r="N4" i="7"/>
  <c r="M4" i="7"/>
  <c r="L4" i="7"/>
  <c r="I6" i="7"/>
  <c r="N6" i="7"/>
  <c r="M6" i="7"/>
  <c r="G19" i="6"/>
  <c r="F19" i="6"/>
  <c r="B19" i="6"/>
  <c r="G25" i="6"/>
  <c r="F25" i="6"/>
  <c r="C25" i="6"/>
  <c r="G14" i="6"/>
  <c r="F14" i="6"/>
  <c r="C14" i="6"/>
  <c r="B25" i="6"/>
  <c r="G7" i="6"/>
  <c r="F7" i="6"/>
  <c r="C7" i="6"/>
  <c r="B14" i="6"/>
  <c r="L14" i="6" s="1"/>
  <c r="L21" i="6"/>
  <c r="D25" i="6"/>
  <c r="M25" i="6" s="1"/>
  <c r="D19" i="6"/>
  <c r="N7" i="6"/>
  <c r="M7" i="6"/>
  <c r="L7" i="6"/>
  <c r="E7" i="6"/>
  <c r="N14" i="6"/>
  <c r="K14" i="6"/>
  <c r="N25" i="6"/>
  <c r="J25" i="6"/>
  <c r="M27" i="6"/>
  <c r="L27" i="6"/>
  <c r="O27" i="6" s="1"/>
  <c r="N19" i="6"/>
  <c r="I19" i="6"/>
  <c r="C17" i="4"/>
  <c r="G8" i="4"/>
  <c r="F8" i="4"/>
  <c r="B8" i="4"/>
  <c r="L8" i="4" s="1"/>
  <c r="G21" i="4"/>
  <c r="F21" i="4"/>
  <c r="C21" i="4"/>
  <c r="G43" i="4"/>
  <c r="F43" i="4"/>
  <c r="C43" i="4"/>
  <c r="G25" i="4"/>
  <c r="F25" i="4"/>
  <c r="B25" i="4"/>
  <c r="B43" i="4"/>
  <c r="L43" i="4" s="1"/>
  <c r="G15" i="4"/>
  <c r="F15" i="4"/>
  <c r="C15" i="4"/>
  <c r="E15" i="4"/>
  <c r="B21" i="4"/>
  <c r="E21" i="4" s="1"/>
  <c r="C8" i="4"/>
  <c r="L15" i="4"/>
  <c r="N15" i="4"/>
  <c r="M15" i="4"/>
  <c r="K15" i="4"/>
  <c r="O15" i="4" s="1"/>
  <c r="N25" i="4"/>
  <c r="I25" i="4"/>
  <c r="K21" i="4"/>
  <c r="N21" i="4"/>
  <c r="M21" i="4"/>
  <c r="J43" i="4"/>
  <c r="N43" i="4"/>
  <c r="M43" i="4"/>
  <c r="N8" i="4"/>
  <c r="I8" i="4"/>
  <c r="J17" i="4"/>
  <c r="G17" i="5"/>
  <c r="F17" i="5"/>
  <c r="C17" i="5"/>
  <c r="G23" i="5"/>
  <c r="F23" i="5"/>
  <c r="B23" i="5"/>
  <c r="G24" i="5"/>
  <c r="F24" i="5"/>
  <c r="C24" i="5"/>
  <c r="B17" i="5"/>
  <c r="L17" i="5" s="1"/>
  <c r="G10" i="5"/>
  <c r="F10" i="5"/>
  <c r="B10" i="5"/>
  <c r="G16" i="5"/>
  <c r="F16" i="5"/>
  <c r="C16" i="5"/>
  <c r="G8" i="5"/>
  <c r="F8" i="5"/>
  <c r="C8" i="5"/>
  <c r="G11" i="5"/>
  <c r="F11" i="5"/>
  <c r="C11" i="5"/>
  <c r="E11" i="5" s="1"/>
  <c r="B16" i="5"/>
  <c r="L16" i="5" s="1"/>
  <c r="B24" i="5"/>
  <c r="L24" i="5" s="1"/>
  <c r="B8" i="5"/>
  <c r="L8" i="5" s="1"/>
  <c r="C10" i="5"/>
  <c r="N23" i="5"/>
  <c r="I23" i="5"/>
  <c r="N17" i="5"/>
  <c r="J17" i="5"/>
  <c r="N24" i="5"/>
  <c r="K24" i="5"/>
  <c r="N11" i="5"/>
  <c r="M11" i="5"/>
  <c r="O11" i="5" s="1"/>
  <c r="L11" i="5"/>
  <c r="K8" i="5"/>
  <c r="N8" i="5"/>
  <c r="M8" i="5"/>
  <c r="N10" i="5"/>
  <c r="I10" i="5"/>
  <c r="N16" i="5"/>
  <c r="M16" i="5"/>
  <c r="G22" i="2"/>
  <c r="F22" i="2"/>
  <c r="B22" i="2"/>
  <c r="L22" i="2" s="1"/>
  <c r="G3" i="2"/>
  <c r="F3" i="2"/>
  <c r="C3" i="2"/>
  <c r="G14" i="2"/>
  <c r="F14" i="2"/>
  <c r="C14" i="2"/>
  <c r="G26" i="2"/>
  <c r="F26" i="2"/>
  <c r="C26" i="2"/>
  <c r="B3" i="2"/>
  <c r="L3" i="2" s="1"/>
  <c r="G5" i="2"/>
  <c r="F5" i="2"/>
  <c r="B5" i="2"/>
  <c r="L5" i="2" s="1"/>
  <c r="G23" i="2"/>
  <c r="F23" i="2"/>
  <c r="C23" i="2"/>
  <c r="G17" i="2"/>
  <c r="F17" i="2"/>
  <c r="C17" i="2"/>
  <c r="G19" i="2"/>
  <c r="F19" i="2"/>
  <c r="C19" i="2"/>
  <c r="C5" i="2"/>
  <c r="E5" i="2" s="1"/>
  <c r="B14" i="2"/>
  <c r="L14" i="2" s="1"/>
  <c r="D14" i="2"/>
  <c r="D26" i="2"/>
  <c r="M26" i="2" s="1"/>
  <c r="B26" i="2"/>
  <c r="B23" i="2"/>
  <c r="N19" i="2"/>
  <c r="N22" i="2"/>
  <c r="I22" i="2"/>
  <c r="I5" i="2"/>
  <c r="N5" i="2"/>
  <c r="M5" i="2"/>
  <c r="J3" i="2"/>
  <c r="N3" i="2"/>
  <c r="M3" i="2"/>
  <c r="N14" i="2"/>
  <c r="K14" i="2"/>
  <c r="N17" i="2"/>
  <c r="N26" i="2"/>
  <c r="N23" i="2"/>
  <c r="K23" i="2"/>
  <c r="B13" i="9"/>
  <c r="L13" i="9" s="1"/>
  <c r="I13" i="9"/>
  <c r="G10" i="2"/>
  <c r="F10" i="2"/>
  <c r="B10" i="2"/>
  <c r="E10" i="2" s="1"/>
  <c r="I10" i="2"/>
  <c r="N10" i="2"/>
  <c r="M10" i="2"/>
  <c r="J20" i="2"/>
  <c r="G16" i="4"/>
  <c r="F16" i="4"/>
  <c r="C16" i="4"/>
  <c r="G20" i="4"/>
  <c r="F20" i="4"/>
  <c r="B20" i="4"/>
  <c r="B16" i="4"/>
  <c r="L16" i="4" s="1"/>
  <c r="G41" i="4"/>
  <c r="F41" i="4"/>
  <c r="C41" i="4"/>
  <c r="G13" i="4"/>
  <c r="H13" i="4" s="1"/>
  <c r="F13" i="4"/>
  <c r="C13" i="4"/>
  <c r="E13" i="4" s="1"/>
  <c r="G11" i="4"/>
  <c r="F11" i="4"/>
  <c r="B11" i="4"/>
  <c r="L11" i="4" s="1"/>
  <c r="G35" i="4"/>
  <c r="F35" i="4"/>
  <c r="C35" i="4"/>
  <c r="G5" i="4"/>
  <c r="F5" i="4"/>
  <c r="C5" i="4"/>
  <c r="B35" i="4"/>
  <c r="L35" i="4" s="1"/>
  <c r="B41" i="4"/>
  <c r="L41" i="4" s="1"/>
  <c r="C11" i="4"/>
  <c r="N20" i="4"/>
  <c r="I20" i="4"/>
  <c r="N41" i="4"/>
  <c r="K41" i="4"/>
  <c r="N16" i="4"/>
  <c r="J16" i="4"/>
  <c r="N13" i="4"/>
  <c r="M13" i="4"/>
  <c r="L13" i="4"/>
  <c r="N11" i="4"/>
  <c r="I11" i="4"/>
  <c r="N5" i="4"/>
  <c r="N35" i="4"/>
  <c r="J35" i="4"/>
  <c r="G9" i="4"/>
  <c r="F9" i="4"/>
  <c r="C9" i="4"/>
  <c r="G26" i="4"/>
  <c r="F26" i="4"/>
  <c r="B26" i="4"/>
  <c r="G39" i="4"/>
  <c r="F39" i="4"/>
  <c r="C39" i="4"/>
  <c r="B9" i="4"/>
  <c r="L9" i="4" s="1"/>
  <c r="G19" i="4"/>
  <c r="F19" i="4"/>
  <c r="C19" i="4"/>
  <c r="G10" i="4"/>
  <c r="F10" i="4"/>
  <c r="B10" i="4"/>
  <c r="L10" i="4" s="1"/>
  <c r="G34" i="4"/>
  <c r="F34" i="4"/>
  <c r="C34" i="4"/>
  <c r="G29" i="4"/>
  <c r="F29" i="4"/>
  <c r="C29" i="4"/>
  <c r="G24" i="4"/>
  <c r="F24" i="4"/>
  <c r="C24" i="4"/>
  <c r="B29" i="4"/>
  <c r="L29" i="4" s="1"/>
  <c r="B24" i="4"/>
  <c r="B34" i="4"/>
  <c r="L34" i="4" s="1"/>
  <c r="B14" i="4"/>
  <c r="L14" i="4" s="1"/>
  <c r="C10" i="4"/>
  <c r="C26" i="4"/>
  <c r="D11" i="4"/>
  <c r="M11" i="4" s="1"/>
  <c r="D8" i="4"/>
  <c r="M8" i="4" s="1"/>
  <c r="N9" i="4"/>
  <c r="J9" i="4"/>
  <c r="N34" i="4"/>
  <c r="K34" i="4"/>
  <c r="N24" i="4"/>
  <c r="N19" i="4"/>
  <c r="N29" i="4"/>
  <c r="K29" i="4"/>
  <c r="N10" i="4"/>
  <c r="I10" i="4"/>
  <c r="N39" i="4"/>
  <c r="K39" i="4"/>
  <c r="N26" i="4"/>
  <c r="I26" i="4"/>
  <c r="J8" i="4"/>
  <c r="G12" i="3"/>
  <c r="F12" i="3"/>
  <c r="C12" i="3"/>
  <c r="E16" i="3"/>
  <c r="B12" i="3"/>
  <c r="E12" i="3" s="1"/>
  <c r="D17" i="3"/>
  <c r="M17" i="3" s="1"/>
  <c r="J12" i="3"/>
  <c r="N12" i="3"/>
  <c r="M12" i="3"/>
  <c r="K22" i="3"/>
  <c r="M16" i="3"/>
  <c r="L19" i="6"/>
  <c r="G11" i="6"/>
  <c r="F11" i="6"/>
  <c r="C11" i="6"/>
  <c r="G8" i="6"/>
  <c r="F8" i="6"/>
  <c r="C8" i="6"/>
  <c r="E8" i="6" s="1"/>
  <c r="B11" i="6"/>
  <c r="N11" i="6"/>
  <c r="J11" i="6"/>
  <c r="N8" i="6"/>
  <c r="K8" i="6"/>
  <c r="M8" i="6"/>
  <c r="L8" i="6"/>
  <c r="G10" i="7"/>
  <c r="F10" i="7"/>
  <c r="C10" i="7"/>
  <c r="L20" i="7"/>
  <c r="C8" i="7"/>
  <c r="B10" i="7"/>
  <c r="L10" i="7" s="1"/>
  <c r="G9" i="7"/>
  <c r="F9" i="7"/>
  <c r="C9" i="7"/>
  <c r="E9" i="7" s="1"/>
  <c r="L8" i="7"/>
  <c r="N10" i="7"/>
  <c r="J10" i="7"/>
  <c r="K8" i="7"/>
  <c r="N9" i="7"/>
  <c r="M9" i="7"/>
  <c r="L9" i="7"/>
  <c r="I20" i="7"/>
  <c r="G15" i="9"/>
  <c r="F15" i="9"/>
  <c r="C15" i="9"/>
  <c r="L14" i="9"/>
  <c r="B15" i="9"/>
  <c r="L15" i="9" s="1"/>
  <c r="G12" i="9"/>
  <c r="F12" i="9"/>
  <c r="C12" i="9"/>
  <c r="G7" i="9"/>
  <c r="F7" i="9"/>
  <c r="B7" i="9"/>
  <c r="L7" i="9" s="1"/>
  <c r="G23" i="9"/>
  <c r="F23" i="9"/>
  <c r="C23" i="9"/>
  <c r="B23" i="9"/>
  <c r="L23" i="9" s="1"/>
  <c r="C7" i="9"/>
  <c r="B12" i="9"/>
  <c r="L12" i="9" s="1"/>
  <c r="D18" i="9"/>
  <c r="N23" i="9"/>
  <c r="K23" i="9"/>
  <c r="N15" i="9"/>
  <c r="J15" i="9"/>
  <c r="I7" i="9"/>
  <c r="N7" i="9"/>
  <c r="M7" i="9"/>
  <c r="I14" i="9"/>
  <c r="N12" i="9"/>
  <c r="K12" i="9"/>
  <c r="J18" i="9"/>
  <c r="K21" i="9"/>
  <c r="I23" i="9"/>
  <c r="J10" i="9"/>
  <c r="G27" i="5"/>
  <c r="F27" i="5"/>
  <c r="B27" i="5"/>
  <c r="L27" i="5" s="1"/>
  <c r="C23" i="5"/>
  <c r="G28" i="5"/>
  <c r="F28" i="5"/>
  <c r="C28" i="5"/>
  <c r="B28" i="5"/>
  <c r="I27" i="5"/>
  <c r="N27" i="5"/>
  <c r="M27" i="5"/>
  <c r="N28" i="5"/>
  <c r="K23" i="5"/>
  <c r="G18" i="4"/>
  <c r="F18" i="4"/>
  <c r="C18" i="4"/>
  <c r="E18" i="4" s="1"/>
  <c r="C25" i="4"/>
  <c r="G6" i="4"/>
  <c r="F6" i="4"/>
  <c r="C6" i="4"/>
  <c r="G37" i="4"/>
  <c r="F37" i="4"/>
  <c r="C37" i="4"/>
  <c r="B6" i="4"/>
  <c r="L22" i="4"/>
  <c r="B37" i="4"/>
  <c r="L37" i="4" s="1"/>
  <c r="J10" i="4"/>
  <c r="N6" i="4"/>
  <c r="M6" i="4"/>
  <c r="I34" i="4"/>
  <c r="N18" i="4"/>
  <c r="M18" i="4"/>
  <c r="L18" i="4"/>
  <c r="N37" i="4"/>
  <c r="K37" i="4"/>
  <c r="J25" i="4"/>
  <c r="G8" i="2"/>
  <c r="F8" i="2"/>
  <c r="B8" i="2"/>
  <c r="L8" i="2" s="1"/>
  <c r="G4" i="2"/>
  <c r="F4" i="2"/>
  <c r="C4" i="2"/>
  <c r="D8" i="2"/>
  <c r="M8" i="2" s="1"/>
  <c r="D23" i="2"/>
  <c r="M23" i="2" s="1"/>
  <c r="I8" i="2"/>
  <c r="N8" i="2"/>
  <c r="N4" i="2"/>
  <c r="K4" i="2"/>
  <c r="J23" i="2"/>
  <c r="G37" i="6"/>
  <c r="F37" i="6"/>
  <c r="C37" i="6"/>
  <c r="G31" i="6"/>
  <c r="F31" i="6"/>
  <c r="C31" i="6"/>
  <c r="B37" i="6"/>
  <c r="L37" i="6" s="1"/>
  <c r="G17" i="6"/>
  <c r="F17" i="6"/>
  <c r="C17" i="6"/>
  <c r="B17" i="6"/>
  <c r="L17" i="6" s="1"/>
  <c r="B31" i="6"/>
  <c r="L31" i="6" s="1"/>
  <c r="J37" i="6"/>
  <c r="N37" i="6"/>
  <c r="M37" i="6"/>
  <c r="N17" i="6"/>
  <c r="K31" i="6"/>
  <c r="N31" i="6"/>
  <c r="M31" i="6"/>
  <c r="I21" i="6"/>
  <c r="L5" i="3"/>
  <c r="G13" i="3"/>
  <c r="F13" i="3"/>
  <c r="C13" i="3"/>
  <c r="E13" i="3" s="1"/>
  <c r="B18" i="3"/>
  <c r="G19" i="3"/>
  <c r="F19" i="3"/>
  <c r="C19" i="3"/>
  <c r="E19" i="3" s="1"/>
  <c r="G15" i="3"/>
  <c r="F15" i="3"/>
  <c r="C15" i="3"/>
  <c r="G9" i="3"/>
  <c r="F9" i="3"/>
  <c r="B9" i="3"/>
  <c r="L9" i="3" s="1"/>
  <c r="B15" i="3"/>
  <c r="L15" i="3" s="1"/>
  <c r="G4" i="3"/>
  <c r="F4" i="3"/>
  <c r="C4" i="3"/>
  <c r="G30" i="3"/>
  <c r="F30" i="3"/>
  <c r="C30" i="3"/>
  <c r="G14" i="3"/>
  <c r="F14" i="3"/>
  <c r="B14" i="3"/>
  <c r="E14" i="3" s="1"/>
  <c r="B30" i="3"/>
  <c r="G8" i="3"/>
  <c r="F8" i="3"/>
  <c r="C8" i="3"/>
  <c r="B8" i="3"/>
  <c r="B4" i="3"/>
  <c r="L4" i="3" s="1"/>
  <c r="D9" i="3"/>
  <c r="M9" i="3" s="1"/>
  <c r="D3" i="3"/>
  <c r="M3" i="3" s="1"/>
  <c r="J18" i="3"/>
  <c r="N15" i="3"/>
  <c r="J15" i="3"/>
  <c r="M11" i="3"/>
  <c r="N8" i="3"/>
  <c r="M8" i="3"/>
  <c r="L8" i="3"/>
  <c r="N4" i="3"/>
  <c r="N19" i="3"/>
  <c r="N9" i="3"/>
  <c r="I9" i="3"/>
  <c r="N14" i="3"/>
  <c r="M14" i="3"/>
  <c r="I14" i="3"/>
  <c r="I5" i="3"/>
  <c r="N13" i="3"/>
  <c r="K13" i="3"/>
  <c r="N30" i="3"/>
  <c r="J30" i="3"/>
  <c r="G12" i="8"/>
  <c r="F12" i="8"/>
  <c r="B12" i="8"/>
  <c r="B8" i="8"/>
  <c r="G5" i="8"/>
  <c r="F5" i="8"/>
  <c r="C5" i="8"/>
  <c r="H10" i="8"/>
  <c r="E10" i="8"/>
  <c r="D5" i="8"/>
  <c r="M5" i="8" s="1"/>
  <c r="D12" i="8"/>
  <c r="B5" i="8"/>
  <c r="G7" i="7"/>
  <c r="F7" i="7"/>
  <c r="C7" i="7"/>
  <c r="B7" i="7"/>
  <c r="L7" i="7" s="1"/>
  <c r="G18" i="7"/>
  <c r="F18" i="7"/>
  <c r="C18" i="7"/>
  <c r="E18" i="7" s="1"/>
  <c r="G23" i="6"/>
  <c r="F23" i="6"/>
  <c r="B23" i="6"/>
  <c r="L23" i="6" s="1"/>
  <c r="G5" i="6"/>
  <c r="F5" i="6"/>
  <c r="C5" i="6"/>
  <c r="G22" i="6"/>
  <c r="F22" i="6"/>
  <c r="C22" i="6"/>
  <c r="B5" i="6"/>
  <c r="L5" i="6" s="1"/>
  <c r="C23" i="6"/>
  <c r="L32" i="6"/>
  <c r="B22" i="6"/>
  <c r="G6" i="2"/>
  <c r="F6" i="2"/>
  <c r="C6" i="2"/>
  <c r="E6" i="2" s="1"/>
  <c r="G24" i="9"/>
  <c r="F24" i="9"/>
  <c r="C24" i="9"/>
  <c r="D24" i="9"/>
  <c r="D14" i="9"/>
  <c r="M14" i="9" s="1"/>
  <c r="B24" i="9"/>
  <c r="C20" i="4"/>
  <c r="G7" i="4"/>
  <c r="F7" i="4"/>
  <c r="B7" i="4"/>
  <c r="L7" i="4" s="1"/>
  <c r="G28" i="4"/>
  <c r="F28" i="4"/>
  <c r="C28" i="4"/>
  <c r="B28" i="4"/>
  <c r="L28" i="4" s="1"/>
  <c r="B5" i="4"/>
  <c r="L5" i="4" s="1"/>
  <c r="M10" i="8"/>
  <c r="N12" i="8"/>
  <c r="I12" i="8"/>
  <c r="N5" i="8"/>
  <c r="K5" i="8"/>
  <c r="J8" i="8"/>
  <c r="K19" i="7"/>
  <c r="M19" i="7"/>
  <c r="L19" i="7"/>
  <c r="N18" i="7"/>
  <c r="M18" i="7"/>
  <c r="L18" i="7"/>
  <c r="N7" i="7"/>
  <c r="J7" i="7"/>
  <c r="N23" i="6"/>
  <c r="I23" i="6"/>
  <c r="N5" i="6"/>
  <c r="N22" i="6"/>
  <c r="K22" i="6"/>
  <c r="J16" i="2"/>
  <c r="I20" i="2"/>
  <c r="K25" i="2"/>
  <c r="N6" i="2"/>
  <c r="N24" i="9"/>
  <c r="K24" i="9"/>
  <c r="J14" i="9"/>
  <c r="I20" i="9"/>
  <c r="J28" i="4"/>
  <c r="N28" i="4"/>
  <c r="M28" i="4"/>
  <c r="J20" i="4"/>
  <c r="I35" i="4"/>
  <c r="K27" i="4"/>
  <c r="N7" i="4"/>
  <c r="I7" i="4"/>
  <c r="K5" i="4"/>
  <c r="G18" i="6"/>
  <c r="F18" i="6"/>
  <c r="C18" i="6"/>
  <c r="B18" i="6"/>
  <c r="L18" i="6" s="1"/>
  <c r="I18" i="6"/>
  <c r="J23" i="6"/>
  <c r="G26" i="6"/>
  <c r="F26" i="6"/>
  <c r="C26" i="6"/>
  <c r="G28" i="6"/>
  <c r="F28" i="6"/>
  <c r="B28" i="6"/>
  <c r="L28" i="6" s="1"/>
  <c r="G16" i="6"/>
  <c r="F16" i="6"/>
  <c r="C16" i="6"/>
  <c r="E16" i="6" s="1"/>
  <c r="B26" i="6"/>
  <c r="L26" i="6" s="1"/>
  <c r="G34" i="6"/>
  <c r="F34" i="6"/>
  <c r="B34" i="6"/>
  <c r="E34" i="6" s="1"/>
  <c r="G4" i="6"/>
  <c r="F4" i="6"/>
  <c r="C4" i="6"/>
  <c r="B4" i="6"/>
  <c r="L4" i="6" s="1"/>
  <c r="C28" i="6"/>
  <c r="K11" i="6"/>
  <c r="I28" i="6"/>
  <c r="N28" i="6"/>
  <c r="M28" i="6"/>
  <c r="I34" i="6"/>
  <c r="N34" i="6"/>
  <c r="M34" i="6"/>
  <c r="K21" i="6"/>
  <c r="N26" i="6"/>
  <c r="J26" i="6"/>
  <c r="N16" i="6"/>
  <c r="J4" i="6"/>
  <c r="N4" i="6"/>
  <c r="M4" i="6"/>
  <c r="G23" i="4"/>
  <c r="F23" i="4"/>
  <c r="B23" i="4"/>
  <c r="L23" i="4" s="1"/>
  <c r="K17" i="4"/>
  <c r="M17" i="4"/>
  <c r="J11" i="4"/>
  <c r="I23" i="4"/>
  <c r="N23" i="4"/>
  <c r="M23" i="4"/>
  <c r="G27" i="2"/>
  <c r="F27" i="2"/>
  <c r="B27" i="2"/>
  <c r="G7" i="2"/>
  <c r="F7" i="2"/>
  <c r="C7" i="2"/>
  <c r="E7" i="2" s="1"/>
  <c r="L26" i="2"/>
  <c r="G15" i="2"/>
  <c r="F15" i="2"/>
  <c r="C15" i="2"/>
  <c r="L27" i="2"/>
  <c r="C22" i="2"/>
  <c r="G9" i="2"/>
  <c r="F9" i="2"/>
  <c r="B9" i="2"/>
  <c r="L9" i="2" s="1"/>
  <c r="B17" i="2"/>
  <c r="C27" i="2"/>
  <c r="K17" i="2"/>
  <c r="K7" i="2"/>
  <c r="N7" i="2"/>
  <c r="M7" i="2"/>
  <c r="L7" i="2"/>
  <c r="J26" i="2"/>
  <c r="N27" i="2"/>
  <c r="M27" i="2"/>
  <c r="I27" i="2"/>
  <c r="N9" i="2"/>
  <c r="I9" i="2"/>
  <c r="J22" i="2"/>
  <c r="N15" i="2"/>
  <c r="G9" i="5"/>
  <c r="F9" i="5"/>
  <c r="C9" i="5"/>
  <c r="G26" i="5"/>
  <c r="F26" i="5"/>
  <c r="C26" i="5"/>
  <c r="B9" i="5"/>
  <c r="L9" i="5" s="1"/>
  <c r="L12" i="5"/>
  <c r="J12" i="5"/>
  <c r="N26" i="5"/>
  <c r="K26" i="5"/>
  <c r="J9" i="5"/>
  <c r="N9" i="5"/>
  <c r="M9" i="5"/>
  <c r="I17" i="5"/>
  <c r="L26" i="4"/>
  <c r="C7" i="4"/>
  <c r="J26" i="4"/>
  <c r="K17" i="3"/>
  <c r="J17" i="3"/>
  <c r="L17" i="3"/>
  <c r="L22" i="3"/>
  <c r="G10" i="3"/>
  <c r="F10" i="3"/>
  <c r="C10" i="3"/>
  <c r="G24" i="3"/>
  <c r="F24" i="3"/>
  <c r="B24" i="3"/>
  <c r="L24" i="3" s="1"/>
  <c r="L31" i="3"/>
  <c r="C24" i="3"/>
  <c r="B10" i="3"/>
  <c r="L10" i="3" s="1"/>
  <c r="K15" i="3"/>
  <c r="M15" i="3"/>
  <c r="M19" i="3"/>
  <c r="L19" i="3"/>
  <c r="N24" i="3"/>
  <c r="I24" i="3"/>
  <c r="M31" i="3"/>
  <c r="K4" i="3"/>
  <c r="J10" i="3"/>
  <c r="N10" i="3"/>
  <c r="M10" i="3"/>
  <c r="E12" i="9"/>
  <c r="G8" i="9"/>
  <c r="F8" i="9"/>
  <c r="B8" i="9"/>
  <c r="C8" i="9"/>
  <c r="J23" i="9"/>
  <c r="M23" i="9"/>
  <c r="K11" i="9"/>
  <c r="M11" i="9"/>
  <c r="J12" i="9"/>
  <c r="N8" i="9"/>
  <c r="I8" i="9"/>
  <c r="M20" i="9"/>
  <c r="C12" i="8"/>
  <c r="G7" i="8"/>
  <c r="F7" i="8"/>
  <c r="C7" i="8"/>
  <c r="G6" i="8"/>
  <c r="F6" i="8"/>
  <c r="C6" i="8"/>
  <c r="D8" i="8"/>
  <c r="B7" i="8"/>
  <c r="E7" i="8" s="1"/>
  <c r="N6" i="8"/>
  <c r="J12" i="8"/>
  <c r="I8" i="8"/>
  <c r="M8" i="8"/>
  <c r="N7" i="8"/>
  <c r="M7" i="8"/>
  <c r="K7" i="8"/>
  <c r="G30" i="6"/>
  <c r="F30" i="6"/>
  <c r="B30" i="6"/>
  <c r="L30" i="6" s="1"/>
  <c r="G38" i="6"/>
  <c r="F38" i="6"/>
  <c r="C38" i="6"/>
  <c r="B38" i="6"/>
  <c r="L38" i="6" s="1"/>
  <c r="K38" i="6"/>
  <c r="N38" i="6"/>
  <c r="M38" i="6"/>
  <c r="J33" i="6"/>
  <c r="N30" i="6"/>
  <c r="I30" i="6"/>
  <c r="M5" i="6"/>
  <c r="G21" i="2"/>
  <c r="F21" i="2"/>
  <c r="B21" i="2"/>
  <c r="L21" i="2" s="1"/>
  <c r="I21" i="2"/>
  <c r="N21" i="2"/>
  <c r="M21" i="2"/>
  <c r="K6" i="2"/>
  <c r="M6" i="2"/>
  <c r="L6" i="2"/>
  <c r="C19" i="6"/>
  <c r="L11" i="6"/>
  <c r="M19" i="6"/>
  <c r="M21" i="6"/>
  <c r="I26" i="6"/>
  <c r="M26" i="6"/>
  <c r="M11" i="6"/>
  <c r="L5" i="9"/>
  <c r="N5" i="9"/>
  <c r="M21" i="9"/>
  <c r="G36" i="4"/>
  <c r="F36" i="4"/>
  <c r="B36" i="4"/>
  <c r="G38" i="4"/>
  <c r="F38" i="4"/>
  <c r="C38" i="4"/>
  <c r="C36" i="4"/>
  <c r="M37" i="4"/>
  <c r="B38" i="4"/>
  <c r="L38" i="4" s="1"/>
  <c r="N38" i="4"/>
  <c r="M38" i="4"/>
  <c r="K25" i="4"/>
  <c r="N36" i="4"/>
  <c r="M36" i="4"/>
  <c r="I36" i="4"/>
  <c r="M34" i="4"/>
  <c r="M35" i="4"/>
  <c r="M41" i="4"/>
  <c r="J41" i="4"/>
  <c r="J29" i="4"/>
  <c r="M29" i="4"/>
  <c r="L23" i="2"/>
  <c r="B15" i="2"/>
  <c r="L15" i="2" s="1"/>
  <c r="J15" i="2"/>
  <c r="M15" i="2"/>
  <c r="I23" i="2"/>
  <c r="L24" i="9"/>
  <c r="J13" i="9"/>
  <c r="M12" i="9"/>
  <c r="K10" i="7"/>
  <c r="M10" i="7"/>
  <c r="G6" i="6"/>
  <c r="F6" i="6"/>
  <c r="C6" i="6"/>
  <c r="D6" i="6"/>
  <c r="M6" i="6" s="1"/>
  <c r="K6" i="6"/>
  <c r="N6" i="6"/>
  <c r="L6" i="6"/>
  <c r="K26" i="4"/>
  <c r="I14" i="4"/>
  <c r="M14" i="4"/>
  <c r="J22" i="4"/>
  <c r="M22" i="4"/>
  <c r="G7" i="3"/>
  <c r="F7" i="3"/>
  <c r="C7" i="3"/>
  <c r="B7" i="3"/>
  <c r="G27" i="3"/>
  <c r="F27" i="3"/>
  <c r="B27" i="3"/>
  <c r="G20" i="3"/>
  <c r="F20" i="3"/>
  <c r="B20" i="3"/>
  <c r="L20" i="3" s="1"/>
  <c r="G6" i="3"/>
  <c r="F6" i="3"/>
  <c r="C6" i="3"/>
  <c r="B6" i="3"/>
  <c r="L6" i="3" s="1"/>
  <c r="G25" i="3"/>
  <c r="F25" i="3"/>
  <c r="C25" i="3"/>
  <c r="D7" i="3"/>
  <c r="B25" i="3"/>
  <c r="L25" i="3" s="1"/>
  <c r="M22" i="3"/>
  <c r="M4" i="3"/>
  <c r="K26" i="3"/>
  <c r="M26" i="3"/>
  <c r="N27" i="3"/>
  <c r="I27" i="3"/>
  <c r="L3" i="3"/>
  <c r="N7" i="3"/>
  <c r="J7" i="3"/>
  <c r="J6" i="3"/>
  <c r="N6" i="3"/>
  <c r="M6" i="3"/>
  <c r="M24" i="3"/>
  <c r="I20" i="3"/>
  <c r="N20" i="3"/>
  <c r="M20" i="3"/>
  <c r="K25" i="3"/>
  <c r="N25" i="3"/>
  <c r="M25" i="3"/>
  <c r="M30" i="3"/>
  <c r="G19" i="5"/>
  <c r="F19" i="5"/>
  <c r="C19" i="5"/>
  <c r="B26" i="5"/>
  <c r="B19" i="5"/>
  <c r="G5" i="5"/>
  <c r="F5" i="5"/>
  <c r="C5" i="5"/>
  <c r="E5" i="5" s="1"/>
  <c r="L10" i="5"/>
  <c r="G3" i="5"/>
  <c r="F3" i="5"/>
  <c r="B3" i="5"/>
  <c r="L3" i="5" s="1"/>
  <c r="C22" i="5"/>
  <c r="B18" i="5"/>
  <c r="L18" i="5" s="1"/>
  <c r="K21" i="5"/>
  <c r="M24" i="5"/>
  <c r="J23" i="5"/>
  <c r="M22" i="5"/>
  <c r="J22" i="5"/>
  <c r="N3" i="5"/>
  <c r="I3" i="5"/>
  <c r="M10" i="5"/>
  <c r="I26" i="5"/>
  <c r="K18" i="5"/>
  <c r="M18" i="5"/>
  <c r="N5" i="5"/>
  <c r="M5" i="5"/>
  <c r="L5" i="5"/>
  <c r="J19" i="5"/>
  <c r="N19" i="5"/>
  <c r="M19" i="5"/>
  <c r="B4" i="2"/>
  <c r="K22" i="2"/>
  <c r="M22" i="2"/>
  <c r="J4" i="2"/>
  <c r="M4" i="2"/>
  <c r="M9" i="2"/>
  <c r="G3" i="6"/>
  <c r="F3" i="6"/>
  <c r="C3" i="6"/>
  <c r="G15" i="6"/>
  <c r="F15" i="6"/>
  <c r="C15" i="6"/>
  <c r="B3" i="6"/>
  <c r="L3" i="6" s="1"/>
  <c r="B15" i="6"/>
  <c r="G20" i="6"/>
  <c r="F20" i="6"/>
  <c r="C20" i="6"/>
  <c r="B20" i="6"/>
  <c r="M30" i="6"/>
  <c r="N3" i="6"/>
  <c r="K3" i="6"/>
  <c r="M22" i="6"/>
  <c r="N20" i="6"/>
  <c r="N15" i="6"/>
  <c r="L24" i="4"/>
  <c r="L20" i="4"/>
  <c r="G12" i="4"/>
  <c r="F12" i="4"/>
  <c r="C12" i="4"/>
  <c r="B12" i="4"/>
  <c r="L12" i="4" s="1"/>
  <c r="I30" i="4"/>
  <c r="M24" i="4"/>
  <c r="J24" i="4"/>
  <c r="M27" i="4"/>
  <c r="M20" i="4"/>
  <c r="N12" i="4"/>
  <c r="M16" i="4"/>
  <c r="K12" i="4"/>
  <c r="M12" i="4"/>
  <c r="D19" i="2"/>
  <c r="M19" i="2" s="1"/>
  <c r="D17" i="2"/>
  <c r="K19" i="2"/>
  <c r="G6" i="9"/>
  <c r="F6" i="9"/>
  <c r="B6" i="9"/>
  <c r="L6" i="9" s="1"/>
  <c r="I6" i="9"/>
  <c r="N6" i="9"/>
  <c r="M6" i="9"/>
  <c r="M24" i="9"/>
  <c r="M18" i="9"/>
  <c r="G14" i="7"/>
  <c r="F14" i="7"/>
  <c r="B14" i="7"/>
  <c r="L14" i="7" s="1"/>
  <c r="G15" i="7"/>
  <c r="F15" i="7"/>
  <c r="C15" i="7"/>
  <c r="B15" i="7"/>
  <c r="L15" i="7" s="1"/>
  <c r="C14" i="7"/>
  <c r="M8" i="7"/>
  <c r="M7" i="7"/>
  <c r="N15" i="7"/>
  <c r="K15" i="7"/>
  <c r="M15" i="7"/>
  <c r="N14" i="7"/>
  <c r="I14" i="7"/>
  <c r="E12" i="6"/>
  <c r="M12" i="6"/>
  <c r="L12" i="6"/>
  <c r="J3" i="6"/>
  <c r="M3" i="6"/>
  <c r="N18" i="6"/>
  <c r="K25" i="6"/>
  <c r="G15" i="5"/>
  <c r="F15" i="5"/>
  <c r="C15" i="5"/>
  <c r="B15" i="5"/>
  <c r="G4" i="5"/>
  <c r="F4" i="5"/>
  <c r="C4" i="5"/>
  <c r="B4" i="5"/>
  <c r="L4" i="5" s="1"/>
  <c r="K17" i="5"/>
  <c r="N15" i="5"/>
  <c r="J15" i="5"/>
  <c r="I12" i="5"/>
  <c r="N4" i="5"/>
  <c r="M4" i="5"/>
  <c r="K4" i="5"/>
  <c r="G42" i="4"/>
  <c r="F42" i="4"/>
  <c r="C42" i="4"/>
  <c r="E42" i="4" s="1"/>
  <c r="G4" i="4"/>
  <c r="F4" i="4"/>
  <c r="C4" i="4"/>
  <c r="G33" i="4"/>
  <c r="F33" i="4"/>
  <c r="C33" i="4"/>
  <c r="B33" i="4"/>
  <c r="L33" i="4" s="1"/>
  <c r="B19" i="4"/>
  <c r="L19" i="4" s="1"/>
  <c r="M25" i="4"/>
  <c r="N42" i="4"/>
  <c r="M42" i="4"/>
  <c r="M10" i="4"/>
  <c r="K4" i="4"/>
  <c r="N4" i="4"/>
  <c r="M4" i="4"/>
  <c r="L4" i="4"/>
  <c r="M19" i="4"/>
  <c r="K19" i="4"/>
  <c r="J33" i="4"/>
  <c r="N33" i="4"/>
  <c r="M33" i="4"/>
  <c r="M9" i="4"/>
  <c r="M7" i="4"/>
  <c r="M26" i="4"/>
  <c r="M10" i="9"/>
  <c r="M5" i="9"/>
  <c r="I5" i="9"/>
  <c r="M15" i="9"/>
  <c r="M16" i="9"/>
  <c r="M22" i="9"/>
  <c r="G9" i="6"/>
  <c r="F9" i="6"/>
  <c r="C9" i="6"/>
  <c r="G36" i="6"/>
  <c r="F36" i="6"/>
  <c r="B36" i="6"/>
  <c r="L36" i="6" s="1"/>
  <c r="B9" i="6"/>
  <c r="J9" i="6"/>
  <c r="N9" i="6"/>
  <c r="M9" i="6"/>
  <c r="I36" i="6"/>
  <c r="N36" i="6"/>
  <c r="M36" i="6"/>
  <c r="M16" i="6"/>
  <c r="L16" i="6"/>
  <c r="I14" i="6"/>
  <c r="M14" i="6"/>
  <c r="M17" i="6"/>
  <c r="J17" i="6"/>
  <c r="K20" i="6"/>
  <c r="M20" i="6"/>
  <c r="G23" i="3"/>
  <c r="F23" i="3"/>
  <c r="B23" i="3"/>
  <c r="C27" i="3"/>
  <c r="N23" i="3"/>
  <c r="I23" i="3"/>
  <c r="K18" i="3"/>
  <c r="L8" i="9"/>
  <c r="G17" i="9"/>
  <c r="F17" i="9"/>
  <c r="C17" i="9"/>
  <c r="G19" i="9"/>
  <c r="F19" i="9"/>
  <c r="D19" i="9"/>
  <c r="M19" i="9" s="1"/>
  <c r="D17" i="9"/>
  <c r="M17" i="9" s="1"/>
  <c r="B19" i="9"/>
  <c r="L19" i="9" s="1"/>
  <c r="N19" i="9"/>
  <c r="J19" i="9"/>
  <c r="N17" i="9"/>
  <c r="J17" i="9"/>
  <c r="K14" i="9"/>
  <c r="G35" i="6"/>
  <c r="F35" i="6"/>
  <c r="B35" i="6"/>
  <c r="L35" i="6" s="1"/>
  <c r="G10" i="6"/>
  <c r="F10" i="6"/>
  <c r="C10" i="6"/>
  <c r="N35" i="6"/>
  <c r="J35" i="6"/>
  <c r="K33" i="6"/>
  <c r="I32" i="6"/>
  <c r="K15" i="6"/>
  <c r="N10" i="6"/>
  <c r="B6" i="8"/>
  <c r="K9" i="8"/>
  <c r="J6" i="8"/>
  <c r="G17" i="7"/>
  <c r="F17" i="7"/>
  <c r="C17" i="7"/>
  <c r="B17" i="7"/>
  <c r="L17" i="7" s="1"/>
  <c r="G11" i="7"/>
  <c r="F11" i="7"/>
  <c r="C11" i="7"/>
  <c r="G5" i="7"/>
  <c r="F5" i="7"/>
  <c r="C5" i="7"/>
  <c r="G12" i="7"/>
  <c r="F12" i="7"/>
  <c r="C12" i="7"/>
  <c r="E12" i="7" s="1"/>
  <c r="B11" i="7"/>
  <c r="L11" i="7" s="1"/>
  <c r="J17" i="7"/>
  <c r="K20" i="7"/>
  <c r="N17" i="7"/>
  <c r="N12" i="7"/>
  <c r="N11" i="7"/>
  <c r="N5" i="7"/>
  <c r="G40" i="4"/>
  <c r="F40" i="4"/>
  <c r="B40" i="4"/>
  <c r="L40" i="4" s="1"/>
  <c r="N40" i="4"/>
  <c r="I40" i="4"/>
  <c r="J30" i="4"/>
  <c r="I25" i="2"/>
  <c r="H50" i="3"/>
  <c r="E33" i="3"/>
  <c r="E41" i="3"/>
  <c r="E52" i="3"/>
  <c r="L37" i="3"/>
  <c r="L52" i="3"/>
  <c r="E53" i="3"/>
  <c r="M13" i="3"/>
  <c r="E34" i="5"/>
  <c r="E50" i="3"/>
  <c r="H34" i="3"/>
  <c r="M11" i="7"/>
  <c r="M34" i="5"/>
  <c r="L34" i="5"/>
  <c r="M50" i="3"/>
  <c r="L50" i="3"/>
  <c r="M53" i="3"/>
  <c r="M34" i="3"/>
  <c r="L34" i="3"/>
  <c r="L45" i="6"/>
  <c r="M52" i="6"/>
  <c r="E46" i="5"/>
  <c r="L53" i="5"/>
  <c r="L69" i="4"/>
  <c r="L49" i="3"/>
  <c r="E54" i="3"/>
  <c r="L44" i="2"/>
  <c r="L52" i="6"/>
  <c r="M41" i="6"/>
  <c r="L41" i="6"/>
  <c r="E41" i="6"/>
  <c r="M35" i="6"/>
  <c r="M46" i="5"/>
  <c r="L46" i="5"/>
  <c r="H46" i="5"/>
  <c r="M69" i="4"/>
  <c r="M54" i="3"/>
  <c r="L54" i="3"/>
  <c r="M44" i="2"/>
  <c r="L14" i="5"/>
  <c r="E25" i="9"/>
  <c r="M25" i="9"/>
  <c r="L25" i="9"/>
  <c r="H56" i="6"/>
  <c r="L56" i="6"/>
  <c r="L58" i="6"/>
  <c r="L61" i="6"/>
  <c r="E49" i="6"/>
  <c r="M61" i="6"/>
  <c r="M56" i="6"/>
  <c r="M45" i="6"/>
  <c r="M49" i="6"/>
  <c r="L49" i="6"/>
  <c r="M58" i="6"/>
  <c r="M23" i="5"/>
  <c r="M3" i="5"/>
  <c r="L52" i="4"/>
  <c r="H37" i="3"/>
  <c r="E37" i="3"/>
  <c r="E35" i="3"/>
  <c r="M37" i="3"/>
  <c r="H46" i="2"/>
  <c r="H42" i="2"/>
  <c r="E42" i="2"/>
  <c r="L45" i="2"/>
  <c r="E46" i="2"/>
  <c r="M42" i="2"/>
  <c r="L42" i="2"/>
  <c r="M45" i="2"/>
  <c r="M46" i="2"/>
  <c r="L46" i="2"/>
  <c r="E26" i="9"/>
  <c r="H26" i="9"/>
  <c r="M26" i="9"/>
  <c r="L26" i="9"/>
  <c r="M8" i="9"/>
  <c r="E25" i="7"/>
  <c r="L37" i="5"/>
  <c r="M53" i="5"/>
  <c r="M37" i="5"/>
  <c r="M52" i="3"/>
  <c r="M44" i="3"/>
  <c r="H21" i="7"/>
  <c r="E21" i="7"/>
  <c r="L17" i="9"/>
  <c r="E42" i="6"/>
  <c r="L10" i="6"/>
  <c r="L62" i="6"/>
  <c r="M42" i="6"/>
  <c r="M62" i="6"/>
  <c r="M10" i="6"/>
  <c r="L43" i="5"/>
  <c r="M43" i="5"/>
  <c r="H45" i="4"/>
  <c r="E45" i="4"/>
  <c r="H44" i="4"/>
  <c r="H61" i="4"/>
  <c r="L61" i="4"/>
  <c r="E67" i="4"/>
  <c r="L44" i="4"/>
  <c r="L67" i="4"/>
  <c r="M67" i="4"/>
  <c r="M44" i="4"/>
  <c r="M61" i="4"/>
  <c r="E61" i="4"/>
  <c r="M55" i="4"/>
  <c r="L55" i="4"/>
  <c r="E55" i="4"/>
  <c r="L45" i="4"/>
  <c r="M45" i="4"/>
  <c r="E40" i="3"/>
  <c r="M49" i="3"/>
  <c r="M40" i="3"/>
  <c r="L13" i="3"/>
  <c r="L40" i="6"/>
  <c r="M40" i="6"/>
  <c r="M32" i="6"/>
  <c r="M23" i="6"/>
  <c r="L32" i="5"/>
  <c r="L49" i="5"/>
  <c r="M32" i="5"/>
  <c r="M33" i="3"/>
  <c r="L40" i="2"/>
  <c r="M40" i="2"/>
  <c r="M16" i="2"/>
  <c r="M13" i="9"/>
  <c r="L24" i="7"/>
  <c r="L23" i="7"/>
  <c r="M21" i="7"/>
  <c r="L21" i="7"/>
  <c r="M24" i="7"/>
  <c r="L30" i="5"/>
  <c r="M30" i="5"/>
  <c r="M12" i="5"/>
  <c r="L62" i="4"/>
  <c r="E59" i="4"/>
  <c r="M62" i="4"/>
  <c r="L56" i="4"/>
  <c r="L38" i="3"/>
  <c r="M35" i="3"/>
  <c r="L35" i="3"/>
  <c r="L25" i="7"/>
  <c r="M20" i="7"/>
  <c r="M14" i="7"/>
  <c r="M25" i="7"/>
  <c r="L31" i="5"/>
  <c r="M49" i="5"/>
  <c r="M31" i="5"/>
  <c r="L47" i="2"/>
  <c r="M20" i="2"/>
  <c r="M34" i="2"/>
  <c r="L34" i="2"/>
  <c r="M47" i="2"/>
  <c r="L65" i="4"/>
  <c r="E46" i="4"/>
  <c r="M65" i="4"/>
  <c r="H58" i="4"/>
  <c r="L68" i="4"/>
  <c r="L49" i="4"/>
  <c r="M59" i="4"/>
  <c r="L59" i="4"/>
  <c r="M5" i="4"/>
  <c r="M68" i="4"/>
  <c r="L58" i="4"/>
  <c r="M14" i="5"/>
  <c r="L48" i="3"/>
  <c r="M48" i="3"/>
  <c r="M41" i="3"/>
  <c r="L41" i="3"/>
  <c r="L47" i="6"/>
  <c r="L51" i="6"/>
  <c r="M51" i="6"/>
  <c r="M18" i="6"/>
  <c r="M47" i="6"/>
  <c r="E31" i="2"/>
  <c r="L41" i="2"/>
  <c r="M41" i="2"/>
  <c r="M31" i="2"/>
  <c r="L53" i="4"/>
  <c r="L63" i="4"/>
  <c r="M53" i="4"/>
  <c r="M40" i="4"/>
  <c r="M49" i="4"/>
  <c r="M63" i="4"/>
  <c r="M52" i="4"/>
  <c r="M38" i="3"/>
  <c r="L51" i="5"/>
  <c r="L44" i="5"/>
  <c r="M51" i="5"/>
  <c r="L33" i="5"/>
  <c r="M44" i="5"/>
  <c r="M33" i="5"/>
  <c r="M17" i="5"/>
  <c r="L57" i="4"/>
  <c r="M46" i="4"/>
  <c r="L46" i="4"/>
  <c r="M57" i="4"/>
  <c r="M43" i="6"/>
  <c r="L22" i="7"/>
  <c r="L5" i="7"/>
  <c r="M23" i="7"/>
  <c r="M22" i="7"/>
  <c r="M17" i="7"/>
  <c r="M12" i="7"/>
  <c r="L12" i="7"/>
  <c r="M5" i="7"/>
  <c r="H29" i="6" l="1"/>
  <c r="H24" i="6"/>
  <c r="E24" i="6"/>
  <c r="O24" i="6"/>
  <c r="E13" i="6"/>
  <c r="H13" i="6"/>
  <c r="L34" i="6"/>
  <c r="O13" i="6"/>
  <c r="O7" i="6"/>
  <c r="O8" i="6"/>
  <c r="H21" i="3"/>
  <c r="O29" i="3"/>
  <c r="O21" i="3"/>
  <c r="O28" i="3"/>
  <c r="E9" i="9"/>
  <c r="O9" i="9"/>
  <c r="O4" i="9"/>
  <c r="E18" i="9"/>
  <c r="H3" i="8"/>
  <c r="H4" i="8"/>
  <c r="H11" i="8"/>
  <c r="O10" i="8"/>
  <c r="O11" i="8"/>
  <c r="E8" i="8"/>
  <c r="E5" i="8"/>
  <c r="H5" i="8"/>
  <c r="H16" i="7"/>
  <c r="O16" i="7"/>
  <c r="O13" i="7"/>
  <c r="E6" i="5"/>
  <c r="H6" i="5"/>
  <c r="O6" i="5"/>
  <c r="H29" i="5"/>
  <c r="O29" i="5"/>
  <c r="E7" i="5"/>
  <c r="O13" i="5"/>
  <c r="L11" i="2"/>
  <c r="O11" i="2" s="1"/>
  <c r="H24" i="2"/>
  <c r="O13" i="2"/>
  <c r="E13" i="2"/>
  <c r="H12" i="2"/>
  <c r="H11" i="2"/>
  <c r="O24" i="2"/>
  <c r="O18" i="2"/>
  <c r="E14" i="2"/>
  <c r="H6" i="2"/>
  <c r="E3" i="2"/>
  <c r="O25" i="5"/>
  <c r="E25" i="5"/>
  <c r="H13" i="5"/>
  <c r="H25" i="5"/>
  <c r="H7" i="5"/>
  <c r="E24" i="5"/>
  <c r="O7" i="5"/>
  <c r="E22" i="5"/>
  <c r="E8" i="5"/>
  <c r="O8" i="5"/>
  <c r="E16" i="5"/>
  <c r="H28" i="3"/>
  <c r="E11" i="3"/>
  <c r="L12" i="3"/>
  <c r="O12" i="3" s="1"/>
  <c r="E11" i="9"/>
  <c r="H7" i="9"/>
  <c r="O7" i="9"/>
  <c r="O3" i="4"/>
  <c r="E3" i="4"/>
  <c r="H31" i="4"/>
  <c r="H3" i="4"/>
  <c r="O31" i="4"/>
  <c r="H32" i="4"/>
  <c r="E43" i="4"/>
  <c r="E17" i="4"/>
  <c r="L21" i="4"/>
  <c r="O21" i="4" s="1"/>
  <c r="O13" i="4"/>
  <c r="E6" i="4"/>
  <c r="L6" i="4"/>
  <c r="H6" i="7"/>
  <c r="E6" i="7"/>
  <c r="H4" i="7"/>
  <c r="O9" i="7"/>
  <c r="O4" i="7"/>
  <c r="H9" i="7"/>
  <c r="O6" i="7"/>
  <c r="E19" i="7"/>
  <c r="H7" i="6"/>
  <c r="H27" i="6"/>
  <c r="E28" i="6"/>
  <c r="E22" i="6"/>
  <c r="H43" i="4"/>
  <c r="H15" i="4"/>
  <c r="H21" i="4"/>
  <c r="O20" i="4"/>
  <c r="O18" i="4"/>
  <c r="E16" i="4"/>
  <c r="O43" i="4"/>
  <c r="H18" i="4"/>
  <c r="H11" i="5"/>
  <c r="H16" i="5"/>
  <c r="H8" i="5"/>
  <c r="O16" i="5"/>
  <c r="E10" i="5"/>
  <c r="O24" i="5"/>
  <c r="H5" i="2"/>
  <c r="O5" i="2"/>
  <c r="H3" i="2"/>
  <c r="O3" i="2"/>
  <c r="H14" i="2"/>
  <c r="M14" i="2"/>
  <c r="O14" i="2" s="1"/>
  <c r="H10" i="2"/>
  <c r="E8" i="2"/>
  <c r="H7" i="2"/>
  <c r="L10" i="2"/>
  <c r="O10" i="2" s="1"/>
  <c r="E15" i="2"/>
  <c r="O6" i="4"/>
  <c r="H16" i="3"/>
  <c r="H12" i="3"/>
  <c r="L16" i="3"/>
  <c r="O16" i="3" s="1"/>
  <c r="E5" i="3"/>
  <c r="O8" i="3"/>
  <c r="E3" i="3"/>
  <c r="E9" i="3"/>
  <c r="H9" i="3"/>
  <c r="E8" i="3"/>
  <c r="H8" i="6"/>
  <c r="O37" i="6"/>
  <c r="E31" i="6"/>
  <c r="O10" i="7"/>
  <c r="O18" i="7"/>
  <c r="H19" i="7"/>
  <c r="E7" i="9"/>
  <c r="H23" i="9"/>
  <c r="E27" i="5"/>
  <c r="O27" i="5"/>
  <c r="H27" i="5"/>
  <c r="E19" i="5"/>
  <c r="O9" i="5"/>
  <c r="H6" i="4"/>
  <c r="E23" i="4"/>
  <c r="E8" i="4"/>
  <c r="H8" i="2"/>
  <c r="O8" i="2"/>
  <c r="O7" i="2"/>
  <c r="E37" i="6"/>
  <c r="H37" i="6"/>
  <c r="H31" i="6"/>
  <c r="O31" i="6"/>
  <c r="L22" i="6"/>
  <c r="O22" i="6" s="1"/>
  <c r="O28" i="6"/>
  <c r="H5" i="3"/>
  <c r="H14" i="3"/>
  <c r="H11" i="3"/>
  <c r="H8" i="3"/>
  <c r="L14" i="3"/>
  <c r="O14" i="3" s="1"/>
  <c r="O11" i="3"/>
  <c r="O9" i="3"/>
  <c r="H26" i="3"/>
  <c r="O5" i="3"/>
  <c r="E30" i="3"/>
  <c r="O17" i="3"/>
  <c r="O19" i="3"/>
  <c r="H18" i="7"/>
  <c r="E20" i="9"/>
  <c r="H20" i="9"/>
  <c r="H28" i="4"/>
  <c r="E28" i="4"/>
  <c r="O7" i="8"/>
  <c r="O8" i="8"/>
  <c r="O5" i="8"/>
  <c r="O19" i="7"/>
  <c r="E10" i="7"/>
  <c r="O8" i="7"/>
  <c r="O28" i="4"/>
  <c r="O17" i="4"/>
  <c r="H28" i="6"/>
  <c r="H34" i="6"/>
  <c r="H4" i="6"/>
  <c r="E4" i="6"/>
  <c r="E19" i="6"/>
  <c r="E26" i="6"/>
  <c r="O34" i="6"/>
  <c r="E11" i="6"/>
  <c r="E38" i="6"/>
  <c r="O4" i="6"/>
  <c r="O19" i="6"/>
  <c r="E5" i="6"/>
  <c r="H17" i="4"/>
  <c r="H23" i="4"/>
  <c r="E36" i="4"/>
  <c r="E34" i="4"/>
  <c r="O23" i="4"/>
  <c r="E37" i="4"/>
  <c r="L36" i="4"/>
  <c r="O36" i="4" s="1"/>
  <c r="E26" i="2"/>
  <c r="H27" i="2"/>
  <c r="E27" i="2"/>
  <c r="H26" i="2"/>
  <c r="H15" i="2"/>
  <c r="O27" i="2"/>
  <c r="O26" i="2"/>
  <c r="E9" i="5"/>
  <c r="H9" i="5"/>
  <c r="O10" i="5"/>
  <c r="L19" i="5"/>
  <c r="O19" i="5" s="1"/>
  <c r="E41" i="4"/>
  <c r="E17" i="3"/>
  <c r="H17" i="3"/>
  <c r="H10" i="3"/>
  <c r="L30" i="3"/>
  <c r="O30" i="3" s="1"/>
  <c r="E15" i="3"/>
  <c r="H31" i="3"/>
  <c r="H19" i="3"/>
  <c r="H15" i="3"/>
  <c r="E31" i="3"/>
  <c r="E10" i="3"/>
  <c r="O15" i="3"/>
  <c r="E26" i="3"/>
  <c r="O4" i="3"/>
  <c r="E22" i="3"/>
  <c r="H4" i="3"/>
  <c r="O31" i="3"/>
  <c r="O10" i="3"/>
  <c r="E6" i="3"/>
  <c r="E25" i="3"/>
  <c r="E24" i="3"/>
  <c r="E4" i="3"/>
  <c r="E23" i="9"/>
  <c r="H11" i="9"/>
  <c r="O11" i="9"/>
  <c r="O23" i="9"/>
  <c r="E16" i="9"/>
  <c r="H21" i="9"/>
  <c r="O20" i="9"/>
  <c r="O12" i="9"/>
  <c r="E24" i="9"/>
  <c r="O21" i="9"/>
  <c r="H8" i="8"/>
  <c r="H7" i="8"/>
  <c r="H5" i="6"/>
  <c r="H38" i="6"/>
  <c r="H22" i="6"/>
  <c r="O5" i="6"/>
  <c r="O38" i="6"/>
  <c r="H21" i="2"/>
  <c r="E21" i="2"/>
  <c r="O21" i="2"/>
  <c r="O6" i="2"/>
  <c r="H22" i="2"/>
  <c r="E4" i="2"/>
  <c r="H23" i="2"/>
  <c r="O15" i="2"/>
  <c r="L4" i="2"/>
  <c r="O4" i="2" s="1"/>
  <c r="O22" i="2"/>
  <c r="H26" i="6"/>
  <c r="H19" i="6"/>
  <c r="H11" i="6"/>
  <c r="E21" i="6"/>
  <c r="H21" i="6"/>
  <c r="O26" i="6"/>
  <c r="O21" i="6"/>
  <c r="E6" i="6"/>
  <c r="O11" i="6"/>
  <c r="H30" i="6"/>
  <c r="L18" i="9"/>
  <c r="O18" i="9" s="1"/>
  <c r="E21" i="9"/>
  <c r="H36" i="4"/>
  <c r="H37" i="4"/>
  <c r="O37" i="4"/>
  <c r="H8" i="4"/>
  <c r="H35" i="4"/>
  <c r="H38" i="4"/>
  <c r="E35" i="4"/>
  <c r="E14" i="4"/>
  <c r="H29" i="4"/>
  <c r="E29" i="4"/>
  <c r="H41" i="4"/>
  <c r="H34" i="4"/>
  <c r="O38" i="4"/>
  <c r="E38" i="4"/>
  <c r="O8" i="4"/>
  <c r="O34" i="4"/>
  <c r="O41" i="4"/>
  <c r="O35" i="4"/>
  <c r="H12" i="4"/>
  <c r="E11" i="4"/>
  <c r="O29" i="4"/>
  <c r="E22" i="4"/>
  <c r="E12" i="4"/>
  <c r="O14" i="4"/>
  <c r="O23" i="2"/>
  <c r="E9" i="2"/>
  <c r="E23" i="2"/>
  <c r="H12" i="9"/>
  <c r="E22" i="9"/>
  <c r="H24" i="9"/>
  <c r="H18" i="9"/>
  <c r="E14" i="9"/>
  <c r="H10" i="7"/>
  <c r="E15" i="7"/>
  <c r="E7" i="7"/>
  <c r="H6" i="6"/>
  <c r="O6" i="6"/>
  <c r="H22" i="4"/>
  <c r="H14" i="4"/>
  <c r="O22" i="4"/>
  <c r="E25" i="4"/>
  <c r="H42" i="4"/>
  <c r="E20" i="4"/>
  <c r="O24" i="4"/>
  <c r="E24" i="4"/>
  <c r="O22" i="3"/>
  <c r="H22" i="3"/>
  <c r="H6" i="3"/>
  <c r="H25" i="3"/>
  <c r="H30" i="3"/>
  <c r="L26" i="3"/>
  <c r="O26" i="3" s="1"/>
  <c r="H3" i="3"/>
  <c r="H20" i="3"/>
  <c r="E20" i="3"/>
  <c r="H24" i="3"/>
  <c r="O3" i="3"/>
  <c r="O6" i="3"/>
  <c r="O24" i="3"/>
  <c r="O20" i="3"/>
  <c r="O54" i="3"/>
  <c r="O50" i="3"/>
  <c r="H13" i="3"/>
  <c r="E7" i="3"/>
  <c r="O25" i="3"/>
  <c r="H19" i="5"/>
  <c r="H24" i="5"/>
  <c r="H22" i="5"/>
  <c r="L22" i="5"/>
  <c r="O22" i="5" s="1"/>
  <c r="H10" i="5"/>
  <c r="E18" i="5"/>
  <c r="H18" i="5"/>
  <c r="H5" i="5"/>
  <c r="O18" i="5"/>
  <c r="O5" i="5"/>
  <c r="O34" i="5"/>
  <c r="O4" i="5"/>
  <c r="H23" i="5"/>
  <c r="E4" i="5"/>
  <c r="E22" i="2"/>
  <c r="H4" i="2"/>
  <c r="H9" i="2"/>
  <c r="E20" i="2"/>
  <c r="E19" i="2"/>
  <c r="O9" i="2"/>
  <c r="E30" i="6"/>
  <c r="O30" i="6"/>
  <c r="O12" i="6"/>
  <c r="E25" i="6"/>
  <c r="E20" i="6"/>
  <c r="L20" i="6"/>
  <c r="O20" i="6" s="1"/>
  <c r="O16" i="6"/>
  <c r="E36" i="6"/>
  <c r="E27" i="4"/>
  <c r="H20" i="4"/>
  <c r="H24" i="4"/>
  <c r="H27" i="4"/>
  <c r="O27" i="4"/>
  <c r="H16" i="4"/>
  <c r="O16" i="4"/>
  <c r="E10" i="4"/>
  <c r="E9" i="4"/>
  <c r="H11" i="4"/>
  <c r="O12" i="4"/>
  <c r="O10" i="4"/>
  <c r="H9" i="4"/>
  <c r="E19" i="4"/>
  <c r="O11" i="4"/>
  <c r="H19" i="2"/>
  <c r="O44" i="2"/>
  <c r="L19" i="2"/>
  <c r="O19" i="2" s="1"/>
  <c r="H6" i="9"/>
  <c r="H14" i="9"/>
  <c r="E6" i="9"/>
  <c r="O6" i="9"/>
  <c r="H10" i="9"/>
  <c r="O24" i="9"/>
  <c r="E15" i="9"/>
  <c r="H8" i="7"/>
  <c r="E8" i="7"/>
  <c r="H15" i="7"/>
  <c r="O21" i="7"/>
  <c r="O7" i="7"/>
  <c r="H11" i="7"/>
  <c r="O15" i="7"/>
  <c r="O11" i="7"/>
  <c r="E3" i="6"/>
  <c r="H3" i="6"/>
  <c r="H25" i="6"/>
  <c r="H12" i="6"/>
  <c r="O3" i="6"/>
  <c r="E9" i="6"/>
  <c r="O36" i="6"/>
  <c r="L9" i="6"/>
  <c r="O9" i="6" s="1"/>
  <c r="E17" i="6"/>
  <c r="E14" i="6"/>
  <c r="L25" i="6"/>
  <c r="O25" i="6" s="1"/>
  <c r="E23" i="5"/>
  <c r="H4" i="5"/>
  <c r="L23" i="5"/>
  <c r="O23" i="5" s="1"/>
  <c r="H25" i="4"/>
  <c r="H4" i="4"/>
  <c r="E33" i="4"/>
  <c r="H7" i="4"/>
  <c r="H19" i="4"/>
  <c r="H10" i="4"/>
  <c r="L25" i="4"/>
  <c r="O25" i="4" s="1"/>
  <c r="H33" i="4"/>
  <c r="L42" i="4"/>
  <c r="O42" i="4" s="1"/>
  <c r="O4" i="4"/>
  <c r="E4" i="4"/>
  <c r="O19" i="4"/>
  <c r="O33" i="4"/>
  <c r="H26" i="4"/>
  <c r="O9" i="4"/>
  <c r="E26" i="4"/>
  <c r="O26" i="4"/>
  <c r="O7" i="4"/>
  <c r="E7" i="4"/>
  <c r="O69" i="4"/>
  <c r="E10" i="9"/>
  <c r="H5" i="9"/>
  <c r="E5" i="9"/>
  <c r="L22" i="9"/>
  <c r="O22" i="9" s="1"/>
  <c r="H22" i="9"/>
  <c r="H16" i="9"/>
  <c r="H15" i="9"/>
  <c r="O15" i="9"/>
  <c r="O5" i="9"/>
  <c r="L10" i="9"/>
  <c r="O10" i="9" s="1"/>
  <c r="O26" i="9"/>
  <c r="O25" i="9"/>
  <c r="O16" i="9"/>
  <c r="H8" i="9"/>
  <c r="H36" i="6"/>
  <c r="H17" i="6"/>
  <c r="H14" i="6"/>
  <c r="H9" i="6"/>
  <c r="H16" i="6"/>
  <c r="H20" i="6"/>
  <c r="O41" i="6"/>
  <c r="O14" i="6"/>
  <c r="O17" i="6"/>
  <c r="H17" i="9"/>
  <c r="H19" i="9"/>
  <c r="E35" i="6"/>
  <c r="E23" i="6"/>
  <c r="H20" i="7"/>
  <c r="E17" i="7"/>
  <c r="E16" i="2"/>
  <c r="L16" i="2"/>
  <c r="O16" i="2" s="1"/>
  <c r="H16" i="2"/>
  <c r="E11" i="7"/>
  <c r="H14" i="5"/>
  <c r="H34" i="5"/>
  <c r="H53" i="3"/>
  <c r="L53" i="3"/>
  <c r="O53" i="3" s="1"/>
  <c r="E34" i="3"/>
  <c r="O34" i="3"/>
  <c r="O24" i="7"/>
  <c r="H43" i="5"/>
  <c r="O46" i="5"/>
  <c r="E44" i="3"/>
  <c r="H40" i="3"/>
  <c r="H54" i="3"/>
  <c r="H35" i="6"/>
  <c r="H41" i="6"/>
  <c r="H52" i="6"/>
  <c r="E52" i="6"/>
  <c r="O52" i="6"/>
  <c r="H69" i="4"/>
  <c r="E69" i="4"/>
  <c r="H49" i="3"/>
  <c r="E44" i="2"/>
  <c r="H44" i="2"/>
  <c r="H45" i="6"/>
  <c r="E43" i="6"/>
  <c r="O61" i="6"/>
  <c r="O35" i="6"/>
  <c r="E61" i="6"/>
  <c r="E37" i="5"/>
  <c r="O53" i="5"/>
  <c r="E44" i="4"/>
  <c r="O67" i="4"/>
  <c r="L20" i="2"/>
  <c r="O20" i="2" s="1"/>
  <c r="O42" i="2"/>
  <c r="O45" i="2"/>
  <c r="H25" i="9"/>
  <c r="O13" i="9"/>
  <c r="E58" i="6"/>
  <c r="E45" i="6"/>
  <c r="H49" i="6"/>
  <c r="O56" i="6"/>
  <c r="E56" i="6"/>
  <c r="H61" i="6"/>
  <c r="H58" i="6"/>
  <c r="O49" i="6"/>
  <c r="O45" i="6"/>
  <c r="H62" i="6"/>
  <c r="O62" i="6"/>
  <c r="H32" i="6"/>
  <c r="O58" i="6"/>
  <c r="L42" i="6"/>
  <c r="O42" i="6" s="1"/>
  <c r="E62" i="6"/>
  <c r="H3" i="5"/>
  <c r="O37" i="5"/>
  <c r="O3" i="5"/>
  <c r="E3" i="5"/>
  <c r="H51" i="5"/>
  <c r="E53" i="5"/>
  <c r="E43" i="5"/>
  <c r="O37" i="3"/>
  <c r="L44" i="3"/>
  <c r="O44" i="3" s="1"/>
  <c r="L40" i="3"/>
  <c r="O40" i="3" s="1"/>
  <c r="O52" i="3"/>
  <c r="H44" i="3"/>
  <c r="E45" i="2"/>
  <c r="H45" i="2"/>
  <c r="E34" i="2"/>
  <c r="O46" i="2"/>
  <c r="H34" i="2"/>
  <c r="E40" i="2"/>
  <c r="O40" i="2"/>
  <c r="H47" i="2"/>
  <c r="E8" i="9"/>
  <c r="O8" i="9"/>
  <c r="H53" i="5"/>
  <c r="H37" i="5"/>
  <c r="H30" i="5"/>
  <c r="O43" i="5"/>
  <c r="E17" i="5"/>
  <c r="H52" i="3"/>
  <c r="E19" i="9"/>
  <c r="E13" i="9"/>
  <c r="O19" i="9"/>
  <c r="E17" i="9"/>
  <c r="H10" i="6"/>
  <c r="E10" i="6"/>
  <c r="H42" i="6"/>
  <c r="O32" i="6"/>
  <c r="O40" i="6"/>
  <c r="O10" i="6"/>
  <c r="E32" i="6"/>
  <c r="H23" i="6"/>
  <c r="O23" i="6"/>
  <c r="E40" i="6"/>
  <c r="H32" i="5"/>
  <c r="E12" i="5"/>
  <c r="H17" i="5"/>
  <c r="H67" i="4"/>
  <c r="H55" i="4"/>
  <c r="O61" i="4"/>
  <c r="O44" i="4"/>
  <c r="O55" i="4"/>
  <c r="E52" i="4"/>
  <c r="H56" i="4"/>
  <c r="O45" i="4"/>
  <c r="O62" i="4"/>
  <c r="H68" i="4"/>
  <c r="E49" i="3"/>
  <c r="O49" i="3"/>
  <c r="H35" i="3"/>
  <c r="O35" i="3"/>
  <c r="O13" i="3"/>
  <c r="H40" i="6"/>
  <c r="H51" i="6"/>
  <c r="E51" i="6"/>
  <c r="E32" i="5"/>
  <c r="E14" i="5"/>
  <c r="O32" i="5"/>
  <c r="E30" i="5"/>
  <c r="O49" i="5"/>
  <c r="H33" i="3"/>
  <c r="L33" i="3"/>
  <c r="O33" i="3" s="1"/>
  <c r="H40" i="2"/>
  <c r="H31" i="2"/>
  <c r="O34" i="2"/>
  <c r="O17" i="9"/>
  <c r="H13" i="9"/>
  <c r="O14" i="9"/>
  <c r="H24" i="7"/>
  <c r="H12" i="7"/>
  <c r="E24" i="7"/>
  <c r="E23" i="7"/>
  <c r="H12" i="5"/>
  <c r="O12" i="5"/>
  <c r="O30" i="5"/>
  <c r="E62" i="4"/>
  <c r="H62" i="4"/>
  <c r="E56" i="4"/>
  <c r="M56" i="4"/>
  <c r="O56" i="4" s="1"/>
  <c r="E58" i="4"/>
  <c r="H59" i="4"/>
  <c r="M58" i="4"/>
  <c r="O58" i="4" s="1"/>
  <c r="H5" i="4"/>
  <c r="O59" i="4"/>
  <c r="E68" i="4"/>
  <c r="O5" i="4"/>
  <c r="H25" i="7"/>
  <c r="E20" i="7"/>
  <c r="O20" i="7"/>
  <c r="H14" i="7"/>
  <c r="E14" i="7"/>
  <c r="O14" i="7"/>
  <c r="O25" i="7"/>
  <c r="O17" i="7"/>
  <c r="O12" i="7"/>
  <c r="O5" i="7"/>
  <c r="O23" i="7"/>
  <c r="H31" i="5"/>
  <c r="E31" i="5"/>
  <c r="O31" i="5"/>
  <c r="H20" i="2"/>
  <c r="E47" i="2"/>
  <c r="L31" i="2"/>
  <c r="O31" i="2" s="1"/>
  <c r="O41" i="2"/>
  <c r="O47" i="2"/>
  <c r="E5" i="4"/>
  <c r="O68" i="4"/>
  <c r="E49" i="4"/>
  <c r="E49" i="5"/>
  <c r="O14" i="5"/>
  <c r="H44" i="5"/>
  <c r="E33" i="5"/>
  <c r="H48" i="3"/>
  <c r="E48" i="3"/>
  <c r="H41" i="3"/>
  <c r="O41" i="3"/>
  <c r="O48" i="3"/>
  <c r="E38" i="3"/>
  <c r="E47" i="6"/>
  <c r="H18" i="6"/>
  <c r="O51" i="6"/>
  <c r="E18" i="6"/>
  <c r="H47" i="6"/>
  <c r="O18" i="6"/>
  <c r="O47" i="6"/>
  <c r="H43" i="6"/>
  <c r="H41" i="2"/>
  <c r="E41" i="2"/>
  <c r="H49" i="4"/>
  <c r="H52" i="4"/>
  <c r="H65" i="4"/>
  <c r="E65" i="4"/>
  <c r="H53" i="4"/>
  <c r="E53" i="4"/>
  <c r="O53" i="4"/>
  <c r="H40" i="4"/>
  <c r="E40" i="4"/>
  <c r="H63" i="4"/>
  <c r="E63" i="4"/>
  <c r="O63" i="4"/>
  <c r="O40" i="4"/>
  <c r="O65" i="4"/>
  <c r="O49" i="4"/>
  <c r="O52" i="4"/>
  <c r="O46" i="4"/>
  <c r="E57" i="4"/>
  <c r="O57" i="4"/>
  <c r="H38" i="3"/>
  <c r="O38" i="3"/>
  <c r="E51" i="5"/>
  <c r="O51" i="5"/>
  <c r="E44" i="5"/>
  <c r="H49" i="5"/>
  <c r="H33" i="5"/>
  <c r="O44" i="5"/>
  <c r="O33" i="5"/>
  <c r="O17" i="5"/>
  <c r="H57" i="4"/>
  <c r="H46" i="4"/>
  <c r="L43" i="6"/>
  <c r="O43" i="6" s="1"/>
  <c r="H23" i="7"/>
  <c r="H22" i="7"/>
  <c r="E22" i="7"/>
  <c r="O22" i="7"/>
  <c r="H17" i="7"/>
  <c r="H5" i="7"/>
  <c r="E5" i="7"/>
  <c r="L55" i="6"/>
  <c r="L57" i="6"/>
  <c r="L48" i="6"/>
  <c r="M55" i="6"/>
  <c r="L47" i="3"/>
  <c r="H55" i="3"/>
  <c r="L55" i="3"/>
  <c r="H42" i="3"/>
  <c r="E42" i="3"/>
  <c r="L27" i="3"/>
  <c r="L45" i="3"/>
  <c r="L32" i="3"/>
  <c r="E39" i="3"/>
  <c r="E43" i="3"/>
  <c r="L42" i="3"/>
  <c r="M32" i="3"/>
  <c r="M39" i="3"/>
  <c r="L39" i="3"/>
  <c r="M43" i="3"/>
  <c r="M55" i="3"/>
  <c r="M47" i="3"/>
  <c r="M42" i="3"/>
  <c r="L41" i="5"/>
  <c r="L42" i="5"/>
  <c r="M41" i="5"/>
  <c r="E54" i="6"/>
  <c r="L53" i="6"/>
  <c r="E44" i="6"/>
  <c r="M54" i="6"/>
  <c r="L54" i="6"/>
  <c r="M44" i="6"/>
  <c r="L44" i="6"/>
  <c r="M48" i="6"/>
  <c r="L40" i="5"/>
  <c r="E35" i="5"/>
  <c r="L48" i="5"/>
  <c r="L26" i="5"/>
  <c r="L36" i="5"/>
  <c r="L28" i="5"/>
  <c r="L15" i="5"/>
  <c r="E50" i="5"/>
  <c r="M35" i="5"/>
  <c r="L35" i="5"/>
  <c r="M26" i="5"/>
  <c r="M40" i="5"/>
  <c r="M36" i="5"/>
  <c r="M15" i="5"/>
  <c r="M50" i="5"/>
  <c r="L50" i="5"/>
  <c r="L47" i="4"/>
  <c r="E51" i="4"/>
  <c r="L48" i="4"/>
  <c r="E60" i="4"/>
  <c r="E50" i="4"/>
  <c r="M47" i="4"/>
  <c r="M48" i="4"/>
  <c r="M51" i="4"/>
  <c r="L51" i="4"/>
  <c r="M60" i="4"/>
  <c r="L60" i="4"/>
  <c r="L50" i="4"/>
  <c r="E36" i="3"/>
  <c r="L46" i="3"/>
  <c r="M36" i="3"/>
  <c r="L25" i="2"/>
  <c r="L17" i="2"/>
  <c r="E35" i="2"/>
  <c r="E36" i="2"/>
  <c r="L39" i="2"/>
  <c r="L37" i="2"/>
  <c r="M17" i="2"/>
  <c r="M36" i="2"/>
  <c r="L36" i="2"/>
  <c r="M39" i="2"/>
  <c r="M25" i="2"/>
  <c r="L50" i="6"/>
  <c r="L59" i="6"/>
  <c r="L15" i="6"/>
  <c r="M50" i="6"/>
  <c r="M59" i="6"/>
  <c r="M57" i="6"/>
  <c r="M46" i="6"/>
  <c r="M15" i="6"/>
  <c r="L47" i="5"/>
  <c r="E56" i="5"/>
  <c r="L39" i="5"/>
  <c r="L45" i="5"/>
  <c r="L21" i="5"/>
  <c r="M55" i="5"/>
  <c r="E57" i="5"/>
  <c r="H57" i="5"/>
  <c r="L57" i="5"/>
  <c r="M57" i="5"/>
  <c r="M45" i="5"/>
  <c r="M42" i="5"/>
  <c r="M56" i="5"/>
  <c r="L56" i="5"/>
  <c r="M39" i="5"/>
  <c r="M21" i="5"/>
  <c r="M47" i="5"/>
  <c r="M38" i="5"/>
  <c r="E18" i="3"/>
  <c r="M18" i="3"/>
  <c r="M45" i="3"/>
  <c r="M27" i="3"/>
  <c r="H33" i="6"/>
  <c r="L33" i="6"/>
  <c r="L54" i="5"/>
  <c r="L7" i="3"/>
  <c r="L28" i="2"/>
  <c r="L43" i="2"/>
  <c r="E33" i="2"/>
  <c r="L29" i="2"/>
  <c r="L38" i="2"/>
  <c r="L32" i="2"/>
  <c r="M114" i="2"/>
  <c r="O114" i="2" s="1"/>
  <c r="H114" i="2"/>
  <c r="E114" i="2"/>
  <c r="M113" i="2"/>
  <c r="O113" i="2" s="1"/>
  <c r="H113" i="2"/>
  <c r="E113" i="2"/>
  <c r="M112" i="2"/>
  <c r="O112" i="2" s="1"/>
  <c r="H112" i="2"/>
  <c r="E112" i="2"/>
  <c r="M111" i="2"/>
  <c r="O111" i="2" s="1"/>
  <c r="H111" i="2"/>
  <c r="E111" i="2"/>
  <c r="M110" i="2"/>
  <c r="O110" i="2" s="1"/>
  <c r="H110" i="2"/>
  <c r="E110" i="2"/>
  <c r="M109" i="2"/>
  <c r="O109" i="2" s="1"/>
  <c r="H109" i="2"/>
  <c r="E109" i="2"/>
  <c r="M108" i="2"/>
  <c r="O108" i="2" s="1"/>
  <c r="H108" i="2"/>
  <c r="E108" i="2"/>
  <c r="M107" i="2"/>
  <c r="O107" i="2" s="1"/>
  <c r="H107" i="2"/>
  <c r="E107" i="2"/>
  <c r="M106" i="2"/>
  <c r="O106" i="2" s="1"/>
  <c r="H106" i="2"/>
  <c r="E106" i="2"/>
  <c r="M105" i="2"/>
  <c r="O105" i="2" s="1"/>
  <c r="H105" i="2"/>
  <c r="E105" i="2"/>
  <c r="M104" i="2"/>
  <c r="O104" i="2" s="1"/>
  <c r="H104" i="2"/>
  <c r="E104" i="2"/>
  <c r="M103" i="2"/>
  <c r="O103" i="2" s="1"/>
  <c r="H103" i="2"/>
  <c r="E103" i="2"/>
  <c r="M102" i="2"/>
  <c r="O102" i="2" s="1"/>
  <c r="H102" i="2"/>
  <c r="E102" i="2"/>
  <c r="M101" i="2"/>
  <c r="O101" i="2" s="1"/>
  <c r="H101" i="2"/>
  <c r="E101" i="2"/>
  <c r="M100" i="2"/>
  <c r="O100" i="2" s="1"/>
  <c r="H100" i="2"/>
  <c r="E100" i="2"/>
  <c r="M99" i="2"/>
  <c r="O99" i="2" s="1"/>
  <c r="H99" i="2"/>
  <c r="E99" i="2"/>
  <c r="M98" i="2"/>
  <c r="O98" i="2" s="1"/>
  <c r="H98" i="2"/>
  <c r="E98" i="2"/>
  <c r="M97" i="2"/>
  <c r="O97" i="2" s="1"/>
  <c r="H97" i="2"/>
  <c r="E97" i="2"/>
  <c r="M96" i="2"/>
  <c r="O96" i="2" s="1"/>
  <c r="H96" i="2"/>
  <c r="E96" i="2"/>
  <c r="M95" i="2"/>
  <c r="O95" i="2" s="1"/>
  <c r="H95" i="2"/>
  <c r="E95" i="2"/>
  <c r="M94" i="2"/>
  <c r="O94" i="2" s="1"/>
  <c r="H94" i="2"/>
  <c r="E94" i="2"/>
  <c r="M93" i="2"/>
  <c r="O93" i="2" s="1"/>
  <c r="H93" i="2"/>
  <c r="E93" i="2"/>
  <c r="M92" i="2"/>
  <c r="O92" i="2" s="1"/>
  <c r="H92" i="2"/>
  <c r="E92" i="2"/>
  <c r="M91" i="2"/>
  <c r="L91" i="2"/>
  <c r="H91" i="2"/>
  <c r="E91" i="2"/>
  <c r="M90" i="2"/>
  <c r="L90" i="2"/>
  <c r="H90" i="2"/>
  <c r="E90" i="2"/>
  <c r="M89" i="2"/>
  <c r="L89" i="2"/>
  <c r="H89" i="2"/>
  <c r="E89" i="2"/>
  <c r="M88" i="2"/>
  <c r="L88" i="2"/>
  <c r="H88" i="2"/>
  <c r="E88" i="2"/>
  <c r="M87" i="2"/>
  <c r="L87" i="2"/>
  <c r="H87" i="2"/>
  <c r="E87" i="2"/>
  <c r="M86" i="2"/>
  <c r="L86" i="2"/>
  <c r="H86" i="2"/>
  <c r="E86" i="2"/>
  <c r="M85" i="2"/>
  <c r="L85" i="2"/>
  <c r="H85" i="2"/>
  <c r="E85" i="2"/>
  <c r="M84" i="2"/>
  <c r="L84" i="2"/>
  <c r="H84" i="2"/>
  <c r="E84" i="2"/>
  <c r="M83" i="2"/>
  <c r="L83" i="2"/>
  <c r="H83" i="2"/>
  <c r="E83" i="2"/>
  <c r="M82" i="2"/>
  <c r="L82" i="2"/>
  <c r="H82" i="2"/>
  <c r="E82" i="2"/>
  <c r="M81" i="2"/>
  <c r="L81" i="2"/>
  <c r="H81" i="2"/>
  <c r="E81" i="2"/>
  <c r="M80" i="2"/>
  <c r="L80" i="2"/>
  <c r="H80" i="2"/>
  <c r="E80" i="2"/>
  <c r="M79" i="2"/>
  <c r="L79" i="2"/>
  <c r="H79" i="2"/>
  <c r="E79" i="2"/>
  <c r="M78" i="2"/>
  <c r="L78" i="2"/>
  <c r="H78" i="2"/>
  <c r="E78" i="2"/>
  <c r="M77" i="2"/>
  <c r="L77" i="2"/>
  <c r="H77" i="2"/>
  <c r="E77" i="2"/>
  <c r="M76" i="2"/>
  <c r="L76" i="2"/>
  <c r="H76" i="2"/>
  <c r="E76" i="2"/>
  <c r="M75" i="2"/>
  <c r="L75" i="2"/>
  <c r="H75" i="2"/>
  <c r="E75" i="2"/>
  <c r="M74" i="2"/>
  <c r="L74" i="2"/>
  <c r="H74" i="2"/>
  <c r="E74" i="2"/>
  <c r="M73" i="2"/>
  <c r="L73" i="2"/>
  <c r="H73" i="2"/>
  <c r="E73" i="2"/>
  <c r="M72" i="2"/>
  <c r="L72" i="2"/>
  <c r="H72" i="2"/>
  <c r="E72" i="2"/>
  <c r="M71" i="2"/>
  <c r="L71" i="2"/>
  <c r="H71" i="2"/>
  <c r="E71" i="2"/>
  <c r="M70" i="2"/>
  <c r="L70" i="2"/>
  <c r="H70" i="2"/>
  <c r="E70" i="2"/>
  <c r="M69" i="2"/>
  <c r="L69" i="2"/>
  <c r="H69" i="2"/>
  <c r="E69" i="2"/>
  <c r="M68" i="2"/>
  <c r="L68" i="2"/>
  <c r="H68" i="2"/>
  <c r="E68" i="2"/>
  <c r="M67" i="2"/>
  <c r="L67" i="2"/>
  <c r="H67" i="2"/>
  <c r="E67" i="2"/>
  <c r="M66" i="2"/>
  <c r="L66" i="2"/>
  <c r="H66" i="2"/>
  <c r="E66" i="2"/>
  <c r="M65" i="2"/>
  <c r="L65" i="2"/>
  <c r="H65" i="2"/>
  <c r="E65" i="2"/>
  <c r="M64" i="2"/>
  <c r="L64" i="2"/>
  <c r="H64" i="2"/>
  <c r="E64" i="2"/>
  <c r="M63" i="2"/>
  <c r="L63" i="2"/>
  <c r="H63" i="2"/>
  <c r="E63" i="2"/>
  <c r="M62" i="2"/>
  <c r="L62" i="2"/>
  <c r="H62" i="2"/>
  <c r="E62" i="2"/>
  <c r="M61" i="2"/>
  <c r="L61" i="2"/>
  <c r="H61" i="2"/>
  <c r="E61" i="2"/>
  <c r="M60" i="2"/>
  <c r="L60" i="2"/>
  <c r="H60" i="2"/>
  <c r="E60" i="2"/>
  <c r="M59" i="2"/>
  <c r="L59" i="2"/>
  <c r="H59" i="2"/>
  <c r="E59" i="2"/>
  <c r="M58" i="2"/>
  <c r="L58" i="2"/>
  <c r="H58" i="2"/>
  <c r="E58" i="2"/>
  <c r="M57" i="2"/>
  <c r="L57" i="2"/>
  <c r="H57" i="2"/>
  <c r="E57" i="2"/>
  <c r="M56" i="2"/>
  <c r="L56" i="2"/>
  <c r="H56" i="2"/>
  <c r="E56" i="2"/>
  <c r="L55" i="2"/>
  <c r="O55" i="2" s="1"/>
  <c r="H55" i="2"/>
  <c r="E55" i="2"/>
  <c r="M54" i="2"/>
  <c r="L54" i="2"/>
  <c r="H54" i="2"/>
  <c r="E54" i="2"/>
  <c r="M53" i="2"/>
  <c r="L53" i="2"/>
  <c r="H53" i="2"/>
  <c r="E53" i="2"/>
  <c r="M52" i="2"/>
  <c r="L52" i="2"/>
  <c r="H52" i="2"/>
  <c r="E52" i="2"/>
  <c r="M51" i="2"/>
  <c r="L51" i="2"/>
  <c r="H51" i="2"/>
  <c r="E51" i="2"/>
  <c r="M50" i="2"/>
  <c r="L50" i="2"/>
  <c r="H50" i="2"/>
  <c r="E50" i="2"/>
  <c r="M49" i="2"/>
  <c r="L49" i="2"/>
  <c r="H49" i="2"/>
  <c r="E49" i="2"/>
  <c r="M48" i="2"/>
  <c r="L48" i="2"/>
  <c r="H48" i="2"/>
  <c r="E48" i="2"/>
  <c r="M43" i="2"/>
  <c r="M38" i="2"/>
  <c r="M37" i="2"/>
  <c r="M35" i="2"/>
  <c r="L35" i="2"/>
  <c r="M33" i="2"/>
  <c r="L33" i="2"/>
  <c r="M32" i="2"/>
  <c r="M30" i="2"/>
  <c r="M29" i="2"/>
  <c r="M28" i="2"/>
  <c r="M79" i="10"/>
  <c r="O79" i="10" s="1"/>
  <c r="H79" i="10"/>
  <c r="E79" i="10"/>
  <c r="M78" i="10"/>
  <c r="O78" i="10" s="1"/>
  <c r="H78" i="10"/>
  <c r="E78" i="10"/>
  <c r="O77" i="10"/>
  <c r="M77" i="10"/>
  <c r="H77" i="10"/>
  <c r="E77" i="10"/>
  <c r="M76" i="10"/>
  <c r="O76" i="10" s="1"/>
  <c r="H76" i="10"/>
  <c r="E76" i="10"/>
  <c r="O75" i="10"/>
  <c r="M75" i="10"/>
  <c r="H75" i="10"/>
  <c r="E75" i="10"/>
  <c r="M74" i="10"/>
  <c r="O74" i="10" s="1"/>
  <c r="H74" i="10"/>
  <c r="E74" i="10"/>
  <c r="O73" i="10"/>
  <c r="M73" i="10"/>
  <c r="H73" i="10"/>
  <c r="E73" i="10"/>
  <c r="M72" i="10"/>
  <c r="O72" i="10" s="1"/>
  <c r="H72" i="10"/>
  <c r="E72" i="10"/>
  <c r="O71" i="10"/>
  <c r="M71" i="10"/>
  <c r="H71" i="10"/>
  <c r="E71" i="10"/>
  <c r="M70" i="10"/>
  <c r="O70" i="10" s="1"/>
  <c r="H70" i="10"/>
  <c r="E70" i="10"/>
  <c r="O69" i="10"/>
  <c r="M69" i="10"/>
  <c r="H69" i="10"/>
  <c r="E69" i="10"/>
  <c r="M68" i="10"/>
  <c r="O68" i="10" s="1"/>
  <c r="H68" i="10"/>
  <c r="E68" i="10"/>
  <c r="O67" i="10"/>
  <c r="M67" i="10"/>
  <c r="H67" i="10"/>
  <c r="E67" i="10"/>
  <c r="M66" i="10"/>
  <c r="O66" i="10" s="1"/>
  <c r="H66" i="10"/>
  <c r="E66" i="10"/>
  <c r="O65" i="10"/>
  <c r="M65" i="10"/>
  <c r="H65" i="10"/>
  <c r="E65" i="10"/>
  <c r="M64" i="10"/>
  <c r="O64" i="10" s="1"/>
  <c r="H64" i="10"/>
  <c r="E64" i="10"/>
  <c r="O63" i="10"/>
  <c r="M63" i="10"/>
  <c r="H63" i="10"/>
  <c r="E63" i="10"/>
  <c r="M62" i="10"/>
  <c r="O62" i="10" s="1"/>
  <c r="H62" i="10"/>
  <c r="E62" i="10"/>
  <c r="O61" i="10"/>
  <c r="M61" i="10"/>
  <c r="H61" i="10"/>
  <c r="E61" i="10"/>
  <c r="M60" i="10"/>
  <c r="O60" i="10" s="1"/>
  <c r="H60" i="10"/>
  <c r="E60" i="10"/>
  <c r="O59" i="10"/>
  <c r="M59" i="10"/>
  <c r="H59" i="10"/>
  <c r="E59" i="10"/>
  <c r="M58" i="10"/>
  <c r="O58" i="10" s="1"/>
  <c r="H58" i="10"/>
  <c r="E58" i="10"/>
  <c r="O57" i="10"/>
  <c r="M57" i="10"/>
  <c r="H57" i="10"/>
  <c r="E57" i="10"/>
  <c r="M56" i="10"/>
  <c r="L56" i="10"/>
  <c r="O56" i="10" s="1"/>
  <c r="H56" i="10"/>
  <c r="E56" i="10"/>
  <c r="O55" i="10"/>
  <c r="M55" i="10"/>
  <c r="L55" i="10"/>
  <c r="H55" i="10"/>
  <c r="E55" i="10"/>
  <c r="M54" i="10"/>
  <c r="L54" i="10"/>
  <c r="O54" i="10" s="1"/>
  <c r="H54" i="10"/>
  <c r="E54" i="10"/>
  <c r="M53" i="10"/>
  <c r="L53" i="10"/>
  <c r="O53" i="10" s="1"/>
  <c r="H53" i="10"/>
  <c r="E53" i="10"/>
  <c r="O52" i="10"/>
  <c r="M52" i="10"/>
  <c r="L52" i="10"/>
  <c r="H52" i="10"/>
  <c r="E52" i="10"/>
  <c r="M51" i="10"/>
  <c r="L51" i="10"/>
  <c r="O51" i="10" s="1"/>
  <c r="H51" i="10"/>
  <c r="E51" i="10"/>
  <c r="M50" i="10"/>
  <c r="L50" i="10"/>
  <c r="O50" i="10" s="1"/>
  <c r="H50" i="10"/>
  <c r="E50" i="10"/>
  <c r="O49" i="10"/>
  <c r="M49" i="10"/>
  <c r="L49" i="10"/>
  <c r="H49" i="10"/>
  <c r="E49" i="10"/>
  <c r="M48" i="10"/>
  <c r="O48" i="10" s="1"/>
  <c r="L48" i="10"/>
  <c r="H48" i="10"/>
  <c r="E48" i="10"/>
  <c r="O47" i="10"/>
  <c r="M47" i="10"/>
  <c r="L47" i="10"/>
  <c r="H47" i="10"/>
  <c r="E47" i="10"/>
  <c r="M46" i="10"/>
  <c r="L46" i="10"/>
  <c r="O46" i="10" s="1"/>
  <c r="H46" i="10"/>
  <c r="E46" i="10"/>
  <c r="M45" i="10"/>
  <c r="L45" i="10"/>
  <c r="O45" i="10" s="1"/>
  <c r="H45" i="10"/>
  <c r="E45" i="10"/>
  <c r="O44" i="10"/>
  <c r="M44" i="10"/>
  <c r="L44" i="10"/>
  <c r="H44" i="10"/>
  <c r="E44" i="10"/>
  <c r="M43" i="10"/>
  <c r="L43" i="10"/>
  <c r="O43" i="10" s="1"/>
  <c r="H43" i="10"/>
  <c r="E43" i="10"/>
  <c r="M42" i="10"/>
  <c r="L42" i="10"/>
  <c r="O42" i="10" s="1"/>
  <c r="H42" i="10"/>
  <c r="E42" i="10"/>
  <c r="O41" i="10"/>
  <c r="M41" i="10"/>
  <c r="L41" i="10"/>
  <c r="H41" i="10"/>
  <c r="E41" i="10"/>
  <c r="M40" i="10"/>
  <c r="O40" i="10" s="1"/>
  <c r="L40" i="10"/>
  <c r="H40" i="10"/>
  <c r="E40" i="10"/>
  <c r="O39" i="10"/>
  <c r="M39" i="10"/>
  <c r="L39" i="10"/>
  <c r="H39" i="10"/>
  <c r="E39" i="10"/>
  <c r="M38" i="10"/>
  <c r="L38" i="10"/>
  <c r="O38" i="10" s="1"/>
  <c r="H38" i="10"/>
  <c r="E38" i="10"/>
  <c r="M37" i="10"/>
  <c r="L37" i="10"/>
  <c r="O37" i="10" s="1"/>
  <c r="H37" i="10"/>
  <c r="E37" i="10"/>
  <c r="O36" i="10"/>
  <c r="M36" i="10"/>
  <c r="L36" i="10"/>
  <c r="H36" i="10"/>
  <c r="E36" i="10"/>
  <c r="M35" i="10"/>
  <c r="L35" i="10"/>
  <c r="O35" i="10" s="1"/>
  <c r="H35" i="10"/>
  <c r="E35" i="10"/>
  <c r="M34" i="10"/>
  <c r="L34" i="10"/>
  <c r="O34" i="10" s="1"/>
  <c r="H34" i="10"/>
  <c r="E34" i="10"/>
  <c r="O33" i="10"/>
  <c r="M33" i="10"/>
  <c r="L33" i="10"/>
  <c r="H33" i="10"/>
  <c r="E33" i="10"/>
  <c r="M32" i="10"/>
  <c r="O32" i="10" s="1"/>
  <c r="L32" i="10"/>
  <c r="H32" i="10"/>
  <c r="E32" i="10"/>
  <c r="O31" i="10"/>
  <c r="M31" i="10"/>
  <c r="L31" i="10"/>
  <c r="H31" i="10"/>
  <c r="E31" i="10"/>
  <c r="M30" i="10"/>
  <c r="L30" i="10"/>
  <c r="O30" i="10" s="1"/>
  <c r="H30" i="10"/>
  <c r="E30" i="10"/>
  <c r="M29" i="10"/>
  <c r="L29" i="10"/>
  <c r="O29" i="10" s="1"/>
  <c r="H29" i="10"/>
  <c r="E29" i="10"/>
  <c r="O28" i="10"/>
  <c r="M28" i="10"/>
  <c r="L28" i="10"/>
  <c r="H28" i="10"/>
  <c r="E28" i="10"/>
  <c r="M27" i="10"/>
  <c r="L27" i="10"/>
  <c r="O27" i="10" s="1"/>
  <c r="H27" i="10"/>
  <c r="E27" i="10"/>
  <c r="M26" i="10"/>
  <c r="L26" i="10"/>
  <c r="O26" i="10" s="1"/>
  <c r="H26" i="10"/>
  <c r="E26" i="10"/>
  <c r="O25" i="10"/>
  <c r="M25" i="10"/>
  <c r="L25" i="10"/>
  <c r="H25" i="10"/>
  <c r="E25" i="10"/>
  <c r="M24" i="10"/>
  <c r="L24" i="10"/>
  <c r="O24" i="10" s="1"/>
  <c r="H24" i="10"/>
  <c r="E24" i="10"/>
  <c r="O23" i="10"/>
  <c r="M23" i="10"/>
  <c r="L23" i="10"/>
  <c r="H23" i="10"/>
  <c r="E23" i="10"/>
  <c r="M22" i="10"/>
  <c r="L22" i="10"/>
  <c r="O22" i="10" s="1"/>
  <c r="H22" i="10"/>
  <c r="E22" i="10"/>
  <c r="M21" i="10"/>
  <c r="L21" i="10"/>
  <c r="O21" i="10" s="1"/>
  <c r="H21" i="10"/>
  <c r="E21" i="10"/>
  <c r="O20" i="10"/>
  <c r="L20" i="10"/>
  <c r="H20" i="10"/>
  <c r="E20" i="10"/>
  <c r="M19" i="10"/>
  <c r="O19" i="10" s="1"/>
  <c r="L19" i="10"/>
  <c r="H19" i="10"/>
  <c r="E19" i="10"/>
  <c r="O18" i="10"/>
  <c r="M18" i="10"/>
  <c r="L18" i="10"/>
  <c r="H18" i="10"/>
  <c r="E18" i="10"/>
  <c r="M17" i="10"/>
  <c r="L17" i="10"/>
  <c r="O17" i="10" s="1"/>
  <c r="H17" i="10"/>
  <c r="E17" i="10"/>
  <c r="M16" i="10"/>
  <c r="L16" i="10"/>
  <c r="O16" i="10" s="1"/>
  <c r="H16" i="10"/>
  <c r="E16" i="10"/>
  <c r="O15" i="10"/>
  <c r="M15" i="10"/>
  <c r="L15" i="10"/>
  <c r="H15" i="10"/>
  <c r="E15" i="10"/>
  <c r="M14" i="10"/>
  <c r="L14" i="10"/>
  <c r="O14" i="10" s="1"/>
  <c r="H14" i="10"/>
  <c r="E14" i="10"/>
  <c r="M13" i="10"/>
  <c r="L13" i="10"/>
  <c r="O13" i="10" s="1"/>
  <c r="H13" i="10"/>
  <c r="E13" i="10"/>
  <c r="O12" i="10"/>
  <c r="M12" i="10"/>
  <c r="L12" i="10"/>
  <c r="H12" i="10"/>
  <c r="E12" i="10"/>
  <c r="M11" i="10"/>
  <c r="O11" i="10" s="1"/>
  <c r="L11" i="10"/>
  <c r="H11" i="10"/>
  <c r="E11" i="10"/>
  <c r="O10" i="10"/>
  <c r="M10" i="10"/>
  <c r="L10" i="10"/>
  <c r="H10" i="10"/>
  <c r="E10" i="10"/>
  <c r="M9" i="10"/>
  <c r="L9" i="10"/>
  <c r="O9" i="10" s="1"/>
  <c r="H9" i="10"/>
  <c r="E9" i="10"/>
  <c r="M8" i="10"/>
  <c r="L8" i="10"/>
  <c r="O8" i="10" s="1"/>
  <c r="H8" i="10"/>
  <c r="E8" i="10"/>
  <c r="O7" i="10"/>
  <c r="M7" i="10"/>
  <c r="L7" i="10"/>
  <c r="H7" i="10"/>
  <c r="E7" i="10"/>
  <c r="M6" i="10"/>
  <c r="L6" i="10"/>
  <c r="O6" i="10" s="1"/>
  <c r="H6" i="10"/>
  <c r="E6" i="10"/>
  <c r="M5" i="10"/>
  <c r="L5" i="10"/>
  <c r="O5" i="10" s="1"/>
  <c r="H5" i="10"/>
  <c r="E5" i="10"/>
  <c r="O4" i="10"/>
  <c r="M4" i="10"/>
  <c r="H4" i="10"/>
  <c r="E4" i="10"/>
  <c r="M3" i="10"/>
  <c r="L3" i="10"/>
  <c r="O3" i="10" s="1"/>
  <c r="H3" i="10"/>
  <c r="E3" i="10"/>
  <c r="M97" i="9"/>
  <c r="O97" i="9" s="1"/>
  <c r="H97" i="9"/>
  <c r="E97" i="9"/>
  <c r="M96" i="9"/>
  <c r="O96" i="9" s="1"/>
  <c r="H96" i="9"/>
  <c r="E96" i="9"/>
  <c r="M95" i="9"/>
  <c r="O95" i="9" s="1"/>
  <c r="H95" i="9"/>
  <c r="E95" i="9"/>
  <c r="M94" i="9"/>
  <c r="O94" i="9" s="1"/>
  <c r="H94" i="9"/>
  <c r="E94" i="9"/>
  <c r="M93" i="9"/>
  <c r="O93" i="9" s="1"/>
  <c r="H93" i="9"/>
  <c r="E93" i="9"/>
  <c r="M92" i="9"/>
  <c r="O92" i="9" s="1"/>
  <c r="H92" i="9"/>
  <c r="E92" i="9"/>
  <c r="M91" i="9"/>
  <c r="O91" i="9" s="1"/>
  <c r="H91" i="9"/>
  <c r="E91" i="9"/>
  <c r="M90" i="9"/>
  <c r="O90" i="9" s="1"/>
  <c r="H90" i="9"/>
  <c r="E90" i="9"/>
  <c r="M89" i="9"/>
  <c r="O89" i="9" s="1"/>
  <c r="H89" i="9"/>
  <c r="E89" i="9"/>
  <c r="M88" i="9"/>
  <c r="O88" i="9" s="1"/>
  <c r="H88" i="9"/>
  <c r="E88" i="9"/>
  <c r="M87" i="9"/>
  <c r="O87" i="9" s="1"/>
  <c r="H87" i="9"/>
  <c r="E87" i="9"/>
  <c r="M86" i="9"/>
  <c r="O86" i="9" s="1"/>
  <c r="H86" i="9"/>
  <c r="E86" i="9"/>
  <c r="M85" i="9"/>
  <c r="O85" i="9" s="1"/>
  <c r="H85" i="9"/>
  <c r="E85" i="9"/>
  <c r="M84" i="9"/>
  <c r="O84" i="9" s="1"/>
  <c r="H84" i="9"/>
  <c r="E84" i="9"/>
  <c r="M83" i="9"/>
  <c r="O83" i="9" s="1"/>
  <c r="H83" i="9"/>
  <c r="E83" i="9"/>
  <c r="M82" i="9"/>
  <c r="O82" i="9" s="1"/>
  <c r="H82" i="9"/>
  <c r="E82" i="9"/>
  <c r="M81" i="9"/>
  <c r="O81" i="9" s="1"/>
  <c r="H81" i="9"/>
  <c r="E81" i="9"/>
  <c r="M80" i="9"/>
  <c r="O80" i="9" s="1"/>
  <c r="H80" i="9"/>
  <c r="E80" i="9"/>
  <c r="M79" i="9"/>
  <c r="O79" i="9" s="1"/>
  <c r="H79" i="9"/>
  <c r="E79" i="9"/>
  <c r="M78" i="9"/>
  <c r="O78" i="9" s="1"/>
  <c r="H78" i="9"/>
  <c r="E78" i="9"/>
  <c r="M77" i="9"/>
  <c r="O77" i="9" s="1"/>
  <c r="H77" i="9"/>
  <c r="E77" i="9"/>
  <c r="M76" i="9"/>
  <c r="O76" i="9" s="1"/>
  <c r="H76" i="9"/>
  <c r="E76" i="9"/>
  <c r="M75" i="9"/>
  <c r="O75" i="9" s="1"/>
  <c r="H75" i="9"/>
  <c r="E75" i="9"/>
  <c r="M74" i="9"/>
  <c r="L74" i="9"/>
  <c r="H74" i="9"/>
  <c r="E74" i="9"/>
  <c r="M73" i="9"/>
  <c r="L73" i="9"/>
  <c r="H73" i="9"/>
  <c r="E73" i="9"/>
  <c r="M72" i="9"/>
  <c r="L72" i="9"/>
  <c r="H72" i="9"/>
  <c r="E72" i="9"/>
  <c r="M71" i="9"/>
  <c r="L71" i="9"/>
  <c r="H71" i="9"/>
  <c r="E71" i="9"/>
  <c r="M70" i="9"/>
  <c r="L70" i="9"/>
  <c r="H70" i="9"/>
  <c r="E70" i="9"/>
  <c r="M69" i="9"/>
  <c r="L69" i="9"/>
  <c r="H69" i="9"/>
  <c r="E69" i="9"/>
  <c r="M68" i="9"/>
  <c r="L68" i="9"/>
  <c r="H68" i="9"/>
  <c r="E68" i="9"/>
  <c r="M67" i="9"/>
  <c r="L67" i="9"/>
  <c r="H67" i="9"/>
  <c r="E67" i="9"/>
  <c r="M66" i="9"/>
  <c r="L66" i="9"/>
  <c r="H66" i="9"/>
  <c r="E66" i="9"/>
  <c r="M65" i="9"/>
  <c r="L65" i="9"/>
  <c r="H65" i="9"/>
  <c r="E65" i="9"/>
  <c r="M64" i="9"/>
  <c r="L64" i="9"/>
  <c r="H64" i="9"/>
  <c r="E64" i="9"/>
  <c r="M63" i="9"/>
  <c r="L63" i="9"/>
  <c r="H63" i="9"/>
  <c r="E63" i="9"/>
  <c r="M62" i="9"/>
  <c r="L62" i="9"/>
  <c r="H62" i="9"/>
  <c r="E62" i="9"/>
  <c r="M61" i="9"/>
  <c r="L61" i="9"/>
  <c r="H61" i="9"/>
  <c r="E61" i="9"/>
  <c r="M60" i="9"/>
  <c r="L60" i="9"/>
  <c r="H60" i="9"/>
  <c r="E60" i="9"/>
  <c r="M59" i="9"/>
  <c r="L59" i="9"/>
  <c r="H59" i="9"/>
  <c r="E59" i="9"/>
  <c r="M58" i="9"/>
  <c r="L58" i="9"/>
  <c r="H58" i="9"/>
  <c r="E58" i="9"/>
  <c r="M57" i="9"/>
  <c r="L57" i="9"/>
  <c r="H57" i="9"/>
  <c r="E57" i="9"/>
  <c r="M56" i="9"/>
  <c r="L56" i="9"/>
  <c r="H56" i="9"/>
  <c r="E56" i="9"/>
  <c r="M55" i="9"/>
  <c r="L55" i="9"/>
  <c r="H55" i="9"/>
  <c r="E55" i="9"/>
  <c r="M54" i="9"/>
  <c r="L54" i="9"/>
  <c r="H54" i="9"/>
  <c r="E54" i="9"/>
  <c r="M53" i="9"/>
  <c r="L53" i="9"/>
  <c r="H53" i="9"/>
  <c r="E53" i="9"/>
  <c r="M52" i="9"/>
  <c r="L52" i="9"/>
  <c r="H52" i="9"/>
  <c r="E52" i="9"/>
  <c r="M51" i="9"/>
  <c r="L51" i="9"/>
  <c r="H51" i="9"/>
  <c r="E51" i="9"/>
  <c r="M50" i="9"/>
  <c r="L50" i="9"/>
  <c r="H50" i="9"/>
  <c r="E50" i="9"/>
  <c r="M49" i="9"/>
  <c r="L49" i="9"/>
  <c r="H49" i="9"/>
  <c r="E49" i="9"/>
  <c r="M48" i="9"/>
  <c r="L48" i="9"/>
  <c r="H48" i="9"/>
  <c r="E48" i="9"/>
  <c r="M47" i="9"/>
  <c r="L47" i="9"/>
  <c r="H47" i="9"/>
  <c r="E47" i="9"/>
  <c r="M46" i="9"/>
  <c r="L46" i="9"/>
  <c r="H46" i="9"/>
  <c r="E46" i="9"/>
  <c r="M45" i="9"/>
  <c r="L45" i="9"/>
  <c r="H45" i="9"/>
  <c r="E45" i="9"/>
  <c r="M44" i="9"/>
  <c r="L44" i="9"/>
  <c r="H44" i="9"/>
  <c r="E44" i="9"/>
  <c r="M43" i="9"/>
  <c r="L43" i="9"/>
  <c r="H43" i="9"/>
  <c r="E43" i="9"/>
  <c r="M42" i="9"/>
  <c r="L42" i="9"/>
  <c r="H42" i="9"/>
  <c r="E42" i="9"/>
  <c r="M41" i="9"/>
  <c r="L41" i="9"/>
  <c r="H41" i="9"/>
  <c r="E41" i="9"/>
  <c r="M40" i="9"/>
  <c r="L40" i="9"/>
  <c r="H40" i="9"/>
  <c r="E40" i="9"/>
  <c r="M39" i="9"/>
  <c r="L39" i="9"/>
  <c r="H39" i="9"/>
  <c r="E39" i="9"/>
  <c r="L38" i="9"/>
  <c r="O38" i="9" s="1"/>
  <c r="H38" i="9"/>
  <c r="E38" i="9"/>
  <c r="M37" i="9"/>
  <c r="L37" i="9"/>
  <c r="H37" i="9"/>
  <c r="E37" i="9"/>
  <c r="M36" i="9"/>
  <c r="L36" i="9"/>
  <c r="H36" i="9"/>
  <c r="E36" i="9"/>
  <c r="M35" i="9"/>
  <c r="L35" i="9"/>
  <c r="H35" i="9"/>
  <c r="E35" i="9"/>
  <c r="M34" i="9"/>
  <c r="L34" i="9"/>
  <c r="H34" i="9"/>
  <c r="E34" i="9"/>
  <c r="M33" i="9"/>
  <c r="L33" i="9"/>
  <c r="H33" i="9"/>
  <c r="E33" i="9"/>
  <c r="M32" i="9"/>
  <c r="L32" i="9"/>
  <c r="H32" i="9"/>
  <c r="E32" i="9"/>
  <c r="M31" i="9"/>
  <c r="L31" i="9"/>
  <c r="H31" i="9"/>
  <c r="E31" i="9"/>
  <c r="M30" i="9"/>
  <c r="L30" i="9"/>
  <c r="H30" i="9"/>
  <c r="E30" i="9"/>
  <c r="M29" i="9"/>
  <c r="L29" i="9"/>
  <c r="H29" i="9"/>
  <c r="E29" i="9"/>
  <c r="M28" i="9"/>
  <c r="L28" i="9"/>
  <c r="H28" i="9"/>
  <c r="E28" i="9"/>
  <c r="M27" i="9"/>
  <c r="L27" i="9"/>
  <c r="H27" i="9"/>
  <c r="E27" i="9"/>
  <c r="M86" i="8"/>
  <c r="O86" i="8" s="1"/>
  <c r="H86" i="8"/>
  <c r="E86" i="8"/>
  <c r="M85" i="8"/>
  <c r="O85" i="8" s="1"/>
  <c r="H85" i="8"/>
  <c r="E85" i="8"/>
  <c r="M84" i="8"/>
  <c r="O84" i="8" s="1"/>
  <c r="H84" i="8"/>
  <c r="E84" i="8"/>
  <c r="M83" i="8"/>
  <c r="O83" i="8" s="1"/>
  <c r="H83" i="8"/>
  <c r="E83" i="8"/>
  <c r="M82" i="8"/>
  <c r="O82" i="8" s="1"/>
  <c r="H82" i="8"/>
  <c r="E82" i="8"/>
  <c r="M81" i="8"/>
  <c r="O81" i="8" s="1"/>
  <c r="H81" i="8"/>
  <c r="E81" i="8"/>
  <c r="M80" i="8"/>
  <c r="O80" i="8" s="1"/>
  <c r="H80" i="8"/>
  <c r="E80" i="8"/>
  <c r="M79" i="8"/>
  <c r="O79" i="8" s="1"/>
  <c r="H79" i="8"/>
  <c r="E79" i="8"/>
  <c r="M78" i="8"/>
  <c r="O78" i="8" s="1"/>
  <c r="H78" i="8"/>
  <c r="E78" i="8"/>
  <c r="M77" i="8"/>
  <c r="O77" i="8" s="1"/>
  <c r="H77" i="8"/>
  <c r="E77" i="8"/>
  <c r="M76" i="8"/>
  <c r="O76" i="8" s="1"/>
  <c r="H76" i="8"/>
  <c r="E76" i="8"/>
  <c r="M75" i="8"/>
  <c r="O75" i="8" s="1"/>
  <c r="H75" i="8"/>
  <c r="E75" i="8"/>
  <c r="M74" i="8"/>
  <c r="O74" i="8" s="1"/>
  <c r="H74" i="8"/>
  <c r="E74" i="8"/>
  <c r="M73" i="8"/>
  <c r="O73" i="8" s="1"/>
  <c r="H73" i="8"/>
  <c r="E73" i="8"/>
  <c r="M72" i="8"/>
  <c r="O72" i="8" s="1"/>
  <c r="H72" i="8"/>
  <c r="E72" i="8"/>
  <c r="M71" i="8"/>
  <c r="O71" i="8" s="1"/>
  <c r="H71" i="8"/>
  <c r="E71" i="8"/>
  <c r="M70" i="8"/>
  <c r="O70" i="8" s="1"/>
  <c r="H70" i="8"/>
  <c r="E70" i="8"/>
  <c r="M69" i="8"/>
  <c r="O69" i="8" s="1"/>
  <c r="H69" i="8"/>
  <c r="E69" i="8"/>
  <c r="M68" i="8"/>
  <c r="O68" i="8" s="1"/>
  <c r="H68" i="8"/>
  <c r="E68" i="8"/>
  <c r="M67" i="8"/>
  <c r="O67" i="8" s="1"/>
  <c r="H67" i="8"/>
  <c r="E67" i="8"/>
  <c r="M66" i="8"/>
  <c r="O66" i="8" s="1"/>
  <c r="H66" i="8"/>
  <c r="E66" i="8"/>
  <c r="M65" i="8"/>
  <c r="O65" i="8" s="1"/>
  <c r="H65" i="8"/>
  <c r="E65" i="8"/>
  <c r="M64" i="8"/>
  <c r="O64" i="8" s="1"/>
  <c r="H64" i="8"/>
  <c r="E64" i="8"/>
  <c r="M63" i="8"/>
  <c r="L63" i="8"/>
  <c r="H63" i="8"/>
  <c r="E63" i="8"/>
  <c r="M62" i="8"/>
  <c r="L62" i="8"/>
  <c r="H62" i="8"/>
  <c r="E62" i="8"/>
  <c r="M61" i="8"/>
  <c r="L61" i="8"/>
  <c r="H61" i="8"/>
  <c r="E61" i="8"/>
  <c r="M60" i="8"/>
  <c r="L60" i="8"/>
  <c r="H60" i="8"/>
  <c r="E60" i="8"/>
  <c r="M59" i="8"/>
  <c r="L59" i="8"/>
  <c r="H59" i="8"/>
  <c r="E59" i="8"/>
  <c r="M58" i="8"/>
  <c r="L58" i="8"/>
  <c r="H58" i="8"/>
  <c r="E58" i="8"/>
  <c r="M57" i="8"/>
  <c r="L57" i="8"/>
  <c r="H57" i="8"/>
  <c r="E57" i="8"/>
  <c r="M56" i="8"/>
  <c r="L56" i="8"/>
  <c r="H56" i="8"/>
  <c r="E56" i="8"/>
  <c r="M55" i="8"/>
  <c r="L55" i="8"/>
  <c r="H55" i="8"/>
  <c r="E55" i="8"/>
  <c r="M54" i="8"/>
  <c r="L54" i="8"/>
  <c r="H54" i="8"/>
  <c r="E54" i="8"/>
  <c r="M53" i="8"/>
  <c r="L53" i="8"/>
  <c r="H53" i="8"/>
  <c r="E53" i="8"/>
  <c r="M52" i="8"/>
  <c r="L52" i="8"/>
  <c r="H52" i="8"/>
  <c r="E52" i="8"/>
  <c r="M51" i="8"/>
  <c r="L51" i="8"/>
  <c r="H51" i="8"/>
  <c r="E51" i="8"/>
  <c r="M50" i="8"/>
  <c r="L50" i="8"/>
  <c r="H50" i="8"/>
  <c r="E50" i="8"/>
  <c r="M49" i="8"/>
  <c r="L49" i="8"/>
  <c r="H49" i="8"/>
  <c r="E49" i="8"/>
  <c r="M48" i="8"/>
  <c r="L48" i="8"/>
  <c r="H48" i="8"/>
  <c r="E48" i="8"/>
  <c r="M47" i="8"/>
  <c r="L47" i="8"/>
  <c r="H47" i="8"/>
  <c r="E47" i="8"/>
  <c r="M46" i="8"/>
  <c r="L46" i="8"/>
  <c r="H46" i="8"/>
  <c r="E46" i="8"/>
  <c r="M45" i="8"/>
  <c r="L45" i="8"/>
  <c r="H45" i="8"/>
  <c r="E45" i="8"/>
  <c r="M44" i="8"/>
  <c r="L44" i="8"/>
  <c r="H44" i="8"/>
  <c r="E44" i="8"/>
  <c r="M43" i="8"/>
  <c r="L43" i="8"/>
  <c r="H43" i="8"/>
  <c r="E43" i="8"/>
  <c r="M42" i="8"/>
  <c r="L42" i="8"/>
  <c r="H42" i="8"/>
  <c r="E42" i="8"/>
  <c r="M41" i="8"/>
  <c r="L41" i="8"/>
  <c r="H41" i="8"/>
  <c r="E41" i="8"/>
  <c r="M40" i="8"/>
  <c r="L40" i="8"/>
  <c r="H40" i="8"/>
  <c r="E40" i="8"/>
  <c r="M39" i="8"/>
  <c r="L39" i="8"/>
  <c r="H39" i="8"/>
  <c r="E39" i="8"/>
  <c r="M38" i="8"/>
  <c r="L38" i="8"/>
  <c r="H38" i="8"/>
  <c r="E38" i="8"/>
  <c r="M37" i="8"/>
  <c r="L37" i="8"/>
  <c r="H37" i="8"/>
  <c r="E37" i="8"/>
  <c r="M36" i="8"/>
  <c r="L36" i="8"/>
  <c r="H36" i="8"/>
  <c r="E36" i="8"/>
  <c r="M35" i="8"/>
  <c r="L35" i="8"/>
  <c r="H35" i="8"/>
  <c r="E35" i="8"/>
  <c r="M34" i="8"/>
  <c r="L34" i="8"/>
  <c r="H34" i="8"/>
  <c r="E34" i="8"/>
  <c r="M33" i="8"/>
  <c r="L33" i="8"/>
  <c r="H33" i="8"/>
  <c r="E33" i="8"/>
  <c r="M32" i="8"/>
  <c r="L32" i="8"/>
  <c r="H32" i="8"/>
  <c r="E32" i="8"/>
  <c r="M31" i="8"/>
  <c r="L31" i="8"/>
  <c r="H31" i="8"/>
  <c r="E31" i="8"/>
  <c r="M30" i="8"/>
  <c r="L30" i="8"/>
  <c r="H30" i="8"/>
  <c r="E30" i="8"/>
  <c r="M29" i="8"/>
  <c r="L29" i="8"/>
  <c r="H29" i="8"/>
  <c r="E29" i="8"/>
  <c r="M28" i="8"/>
  <c r="L28" i="8"/>
  <c r="H28" i="8"/>
  <c r="E28" i="8"/>
  <c r="L27" i="8"/>
  <c r="O27" i="8" s="1"/>
  <c r="H27" i="8"/>
  <c r="E27" i="8"/>
  <c r="M26" i="8"/>
  <c r="L26" i="8"/>
  <c r="H26" i="8"/>
  <c r="E26" i="8"/>
  <c r="M25" i="8"/>
  <c r="L25" i="8"/>
  <c r="H25" i="8"/>
  <c r="E25" i="8"/>
  <c r="M24" i="8"/>
  <c r="L24" i="8"/>
  <c r="H24" i="8"/>
  <c r="E24" i="8"/>
  <c r="M23" i="8"/>
  <c r="O23" i="8" s="1"/>
  <c r="L23" i="8"/>
  <c r="H23" i="8"/>
  <c r="E23" i="8"/>
  <c r="M22" i="8"/>
  <c r="L22" i="8"/>
  <c r="H22" i="8"/>
  <c r="E22" i="8"/>
  <c r="M21" i="8"/>
  <c r="L21" i="8"/>
  <c r="H21" i="8"/>
  <c r="E21" i="8"/>
  <c r="M20" i="8"/>
  <c r="L20" i="8"/>
  <c r="H20" i="8"/>
  <c r="E20" i="8"/>
  <c r="M19" i="8"/>
  <c r="L19" i="8"/>
  <c r="H19" i="8"/>
  <c r="E19" i="8"/>
  <c r="M18" i="8"/>
  <c r="L18" i="8"/>
  <c r="H18" i="8"/>
  <c r="E18" i="8"/>
  <c r="M17" i="8"/>
  <c r="L17" i="8"/>
  <c r="H17" i="8"/>
  <c r="E17" i="8"/>
  <c r="M16" i="8"/>
  <c r="L16" i="8"/>
  <c r="H16" i="8"/>
  <c r="E16" i="8"/>
  <c r="M15" i="8"/>
  <c r="L15" i="8"/>
  <c r="H15" i="8"/>
  <c r="E15" i="8"/>
  <c r="M14" i="8"/>
  <c r="L14" i="8"/>
  <c r="H14" i="8"/>
  <c r="E14" i="8"/>
  <c r="M13" i="8"/>
  <c r="L13" i="8"/>
  <c r="H13" i="8"/>
  <c r="E13" i="8"/>
  <c r="M12" i="8"/>
  <c r="L12" i="8"/>
  <c r="H12" i="8"/>
  <c r="E12" i="8"/>
  <c r="M9" i="8"/>
  <c r="O9" i="8" s="1"/>
  <c r="H9" i="8"/>
  <c r="E9" i="8"/>
  <c r="M6" i="8"/>
  <c r="L6" i="8"/>
  <c r="H6" i="8"/>
  <c r="E6" i="8"/>
  <c r="M96" i="7"/>
  <c r="O96" i="7" s="1"/>
  <c r="H96" i="7"/>
  <c r="E96" i="7"/>
  <c r="M95" i="7"/>
  <c r="O95" i="7" s="1"/>
  <c r="H95" i="7"/>
  <c r="E95" i="7"/>
  <c r="M94" i="7"/>
  <c r="O94" i="7" s="1"/>
  <c r="H94" i="7"/>
  <c r="E94" i="7"/>
  <c r="M93" i="7"/>
  <c r="O93" i="7" s="1"/>
  <c r="H93" i="7"/>
  <c r="E93" i="7"/>
  <c r="M92" i="7"/>
  <c r="O92" i="7" s="1"/>
  <c r="H92" i="7"/>
  <c r="E92" i="7"/>
  <c r="M91" i="7"/>
  <c r="O91" i="7" s="1"/>
  <c r="H91" i="7"/>
  <c r="E91" i="7"/>
  <c r="M90" i="7"/>
  <c r="O90" i="7" s="1"/>
  <c r="H90" i="7"/>
  <c r="E90" i="7"/>
  <c r="M89" i="7"/>
  <c r="O89" i="7" s="1"/>
  <c r="H89" i="7"/>
  <c r="E89" i="7"/>
  <c r="M88" i="7"/>
  <c r="O88" i="7" s="1"/>
  <c r="H88" i="7"/>
  <c r="E88" i="7"/>
  <c r="M87" i="7"/>
  <c r="O87" i="7" s="1"/>
  <c r="H87" i="7"/>
  <c r="E87" i="7"/>
  <c r="M86" i="7"/>
  <c r="O86" i="7" s="1"/>
  <c r="H86" i="7"/>
  <c r="E86" i="7"/>
  <c r="M85" i="7"/>
  <c r="O85" i="7" s="1"/>
  <c r="H85" i="7"/>
  <c r="E85" i="7"/>
  <c r="M84" i="7"/>
  <c r="O84" i="7" s="1"/>
  <c r="H84" i="7"/>
  <c r="E84" i="7"/>
  <c r="M83" i="7"/>
  <c r="O83" i="7" s="1"/>
  <c r="H83" i="7"/>
  <c r="E83" i="7"/>
  <c r="M82" i="7"/>
  <c r="O82" i="7" s="1"/>
  <c r="H82" i="7"/>
  <c r="E82" i="7"/>
  <c r="M81" i="7"/>
  <c r="O81" i="7" s="1"/>
  <c r="H81" i="7"/>
  <c r="E81" i="7"/>
  <c r="M80" i="7"/>
  <c r="O80" i="7" s="1"/>
  <c r="H80" i="7"/>
  <c r="E80" i="7"/>
  <c r="M79" i="7"/>
  <c r="O79" i="7" s="1"/>
  <c r="H79" i="7"/>
  <c r="E79" i="7"/>
  <c r="M78" i="7"/>
  <c r="O78" i="7" s="1"/>
  <c r="H78" i="7"/>
  <c r="E78" i="7"/>
  <c r="M77" i="7"/>
  <c r="O77" i="7" s="1"/>
  <c r="H77" i="7"/>
  <c r="E77" i="7"/>
  <c r="M76" i="7"/>
  <c r="O76" i="7" s="1"/>
  <c r="H76" i="7"/>
  <c r="E76" i="7"/>
  <c r="M75" i="7"/>
  <c r="O75" i="7" s="1"/>
  <c r="H75" i="7"/>
  <c r="E75" i="7"/>
  <c r="M74" i="7"/>
  <c r="O74" i="7" s="1"/>
  <c r="H74" i="7"/>
  <c r="E74" i="7"/>
  <c r="M73" i="7"/>
  <c r="L73" i="7"/>
  <c r="H73" i="7"/>
  <c r="E73" i="7"/>
  <c r="M72" i="7"/>
  <c r="L72" i="7"/>
  <c r="H72" i="7"/>
  <c r="E72" i="7"/>
  <c r="M71" i="7"/>
  <c r="L71" i="7"/>
  <c r="H71" i="7"/>
  <c r="E71" i="7"/>
  <c r="M70" i="7"/>
  <c r="L70" i="7"/>
  <c r="H70" i="7"/>
  <c r="E70" i="7"/>
  <c r="M69" i="7"/>
  <c r="L69" i="7"/>
  <c r="H69" i="7"/>
  <c r="E69" i="7"/>
  <c r="M68" i="7"/>
  <c r="L68" i="7"/>
  <c r="H68" i="7"/>
  <c r="E68" i="7"/>
  <c r="M67" i="7"/>
  <c r="L67" i="7"/>
  <c r="H67" i="7"/>
  <c r="E67" i="7"/>
  <c r="M66" i="7"/>
  <c r="L66" i="7"/>
  <c r="H66" i="7"/>
  <c r="E66" i="7"/>
  <c r="M65" i="7"/>
  <c r="L65" i="7"/>
  <c r="H65" i="7"/>
  <c r="E65" i="7"/>
  <c r="M64" i="7"/>
  <c r="L64" i="7"/>
  <c r="H64" i="7"/>
  <c r="E64" i="7"/>
  <c r="M63" i="7"/>
  <c r="L63" i="7"/>
  <c r="H63" i="7"/>
  <c r="E63" i="7"/>
  <c r="M62" i="7"/>
  <c r="L62" i="7"/>
  <c r="H62" i="7"/>
  <c r="E62" i="7"/>
  <c r="M61" i="7"/>
  <c r="L61" i="7"/>
  <c r="H61" i="7"/>
  <c r="E61" i="7"/>
  <c r="M60" i="7"/>
  <c r="L60" i="7"/>
  <c r="H60" i="7"/>
  <c r="E60" i="7"/>
  <c r="M59" i="7"/>
  <c r="L59" i="7"/>
  <c r="H59" i="7"/>
  <c r="E59" i="7"/>
  <c r="M58" i="7"/>
  <c r="L58" i="7"/>
  <c r="H58" i="7"/>
  <c r="E58" i="7"/>
  <c r="M57" i="7"/>
  <c r="L57" i="7"/>
  <c r="H57" i="7"/>
  <c r="E57" i="7"/>
  <c r="M56" i="7"/>
  <c r="L56" i="7"/>
  <c r="H56" i="7"/>
  <c r="E56" i="7"/>
  <c r="M55" i="7"/>
  <c r="L55" i="7"/>
  <c r="H55" i="7"/>
  <c r="E55" i="7"/>
  <c r="M54" i="7"/>
  <c r="L54" i="7"/>
  <c r="H54" i="7"/>
  <c r="E54" i="7"/>
  <c r="M53" i="7"/>
  <c r="L53" i="7"/>
  <c r="H53" i="7"/>
  <c r="E53" i="7"/>
  <c r="M52" i="7"/>
  <c r="L52" i="7"/>
  <c r="H52" i="7"/>
  <c r="E52" i="7"/>
  <c r="M51" i="7"/>
  <c r="L51" i="7"/>
  <c r="H51" i="7"/>
  <c r="E51" i="7"/>
  <c r="M50" i="7"/>
  <c r="L50" i="7"/>
  <c r="H50" i="7"/>
  <c r="E50" i="7"/>
  <c r="M49" i="7"/>
  <c r="L49" i="7"/>
  <c r="H49" i="7"/>
  <c r="E49" i="7"/>
  <c r="M48" i="7"/>
  <c r="L48" i="7"/>
  <c r="H48" i="7"/>
  <c r="E48" i="7"/>
  <c r="M47" i="7"/>
  <c r="L47" i="7"/>
  <c r="H47" i="7"/>
  <c r="E47" i="7"/>
  <c r="M46" i="7"/>
  <c r="L46" i="7"/>
  <c r="H46" i="7"/>
  <c r="E46" i="7"/>
  <c r="M45" i="7"/>
  <c r="L45" i="7"/>
  <c r="H45" i="7"/>
  <c r="E45" i="7"/>
  <c r="M44" i="7"/>
  <c r="L44" i="7"/>
  <c r="H44" i="7"/>
  <c r="E44" i="7"/>
  <c r="M43" i="7"/>
  <c r="L43" i="7"/>
  <c r="H43" i="7"/>
  <c r="E43" i="7"/>
  <c r="M42" i="7"/>
  <c r="L42" i="7"/>
  <c r="H42" i="7"/>
  <c r="E42" i="7"/>
  <c r="M41" i="7"/>
  <c r="L41" i="7"/>
  <c r="H41" i="7"/>
  <c r="E41" i="7"/>
  <c r="M40" i="7"/>
  <c r="L40" i="7"/>
  <c r="H40" i="7"/>
  <c r="E40" i="7"/>
  <c r="M39" i="7"/>
  <c r="L39" i="7"/>
  <c r="H39" i="7"/>
  <c r="E39" i="7"/>
  <c r="M38" i="7"/>
  <c r="L38" i="7"/>
  <c r="H38" i="7"/>
  <c r="E38" i="7"/>
  <c r="L37" i="7"/>
  <c r="O37" i="7" s="1"/>
  <c r="H37" i="7"/>
  <c r="E37" i="7"/>
  <c r="M36" i="7"/>
  <c r="L36" i="7"/>
  <c r="H36" i="7"/>
  <c r="E36" i="7"/>
  <c r="M35" i="7"/>
  <c r="L35" i="7"/>
  <c r="H35" i="7"/>
  <c r="E35" i="7"/>
  <c r="M34" i="7"/>
  <c r="L34" i="7"/>
  <c r="H34" i="7"/>
  <c r="E34" i="7"/>
  <c r="M33" i="7"/>
  <c r="L33" i="7"/>
  <c r="H33" i="7"/>
  <c r="E33" i="7"/>
  <c r="M32" i="7"/>
  <c r="L32" i="7"/>
  <c r="H32" i="7"/>
  <c r="E32" i="7"/>
  <c r="M31" i="7"/>
  <c r="L31" i="7"/>
  <c r="H31" i="7"/>
  <c r="E31" i="7"/>
  <c r="M30" i="7"/>
  <c r="L30" i="7"/>
  <c r="H30" i="7"/>
  <c r="E30" i="7"/>
  <c r="M29" i="7"/>
  <c r="L29" i="7"/>
  <c r="H29" i="7"/>
  <c r="E29" i="7"/>
  <c r="M28" i="7"/>
  <c r="L28" i="7"/>
  <c r="H28" i="7"/>
  <c r="E28" i="7"/>
  <c r="M27" i="7"/>
  <c r="L27" i="7"/>
  <c r="H27" i="7"/>
  <c r="E27" i="7"/>
  <c r="M26" i="7"/>
  <c r="L26" i="7"/>
  <c r="H26" i="7"/>
  <c r="E26" i="7"/>
  <c r="M134" i="6"/>
  <c r="O134" i="6" s="1"/>
  <c r="H134" i="6"/>
  <c r="E134" i="6"/>
  <c r="M133" i="6"/>
  <c r="O133" i="6" s="1"/>
  <c r="H133" i="6"/>
  <c r="E133" i="6"/>
  <c r="M132" i="6"/>
  <c r="O132" i="6" s="1"/>
  <c r="H132" i="6"/>
  <c r="E132" i="6"/>
  <c r="M131" i="6"/>
  <c r="O131" i="6" s="1"/>
  <c r="H131" i="6"/>
  <c r="E131" i="6"/>
  <c r="M130" i="6"/>
  <c r="O130" i="6" s="1"/>
  <c r="H130" i="6"/>
  <c r="E130" i="6"/>
  <c r="M129" i="6"/>
  <c r="O129" i="6" s="1"/>
  <c r="H129" i="6"/>
  <c r="E129" i="6"/>
  <c r="M128" i="6"/>
  <c r="O128" i="6" s="1"/>
  <c r="H128" i="6"/>
  <c r="E128" i="6"/>
  <c r="M127" i="6"/>
  <c r="O127" i="6" s="1"/>
  <c r="H127" i="6"/>
  <c r="E127" i="6"/>
  <c r="M126" i="6"/>
  <c r="O126" i="6" s="1"/>
  <c r="H126" i="6"/>
  <c r="E126" i="6"/>
  <c r="M125" i="6"/>
  <c r="O125" i="6" s="1"/>
  <c r="H125" i="6"/>
  <c r="E125" i="6"/>
  <c r="M124" i="6"/>
  <c r="O124" i="6" s="1"/>
  <c r="H124" i="6"/>
  <c r="E124" i="6"/>
  <c r="M123" i="6"/>
  <c r="O123" i="6" s="1"/>
  <c r="H123" i="6"/>
  <c r="E123" i="6"/>
  <c r="M122" i="6"/>
  <c r="O122" i="6" s="1"/>
  <c r="H122" i="6"/>
  <c r="E122" i="6"/>
  <c r="M121" i="6"/>
  <c r="O121" i="6" s="1"/>
  <c r="H121" i="6"/>
  <c r="E121" i="6"/>
  <c r="M120" i="6"/>
  <c r="O120" i="6" s="1"/>
  <c r="H120" i="6"/>
  <c r="E120" i="6"/>
  <c r="M119" i="6"/>
  <c r="O119" i="6" s="1"/>
  <c r="H119" i="6"/>
  <c r="E119" i="6"/>
  <c r="M118" i="6"/>
  <c r="O118" i="6" s="1"/>
  <c r="H118" i="6"/>
  <c r="E118" i="6"/>
  <c r="M117" i="6"/>
  <c r="O117" i="6" s="1"/>
  <c r="H117" i="6"/>
  <c r="E117" i="6"/>
  <c r="M116" i="6"/>
  <c r="O116" i="6" s="1"/>
  <c r="H116" i="6"/>
  <c r="E116" i="6"/>
  <c r="M115" i="6"/>
  <c r="O115" i="6" s="1"/>
  <c r="H115" i="6"/>
  <c r="E115" i="6"/>
  <c r="M114" i="6"/>
  <c r="O114" i="6" s="1"/>
  <c r="H114" i="6"/>
  <c r="E114" i="6"/>
  <c r="M113" i="6"/>
  <c r="O113" i="6" s="1"/>
  <c r="H113" i="6"/>
  <c r="E113" i="6"/>
  <c r="M112" i="6"/>
  <c r="O112" i="6" s="1"/>
  <c r="H112" i="6"/>
  <c r="E112" i="6"/>
  <c r="M111" i="6"/>
  <c r="L111" i="6"/>
  <c r="H111" i="6"/>
  <c r="E111" i="6"/>
  <c r="M110" i="6"/>
  <c r="L110" i="6"/>
  <c r="H110" i="6"/>
  <c r="E110" i="6"/>
  <c r="M109" i="6"/>
  <c r="L109" i="6"/>
  <c r="H109" i="6"/>
  <c r="E109" i="6"/>
  <c r="M108" i="6"/>
  <c r="L108" i="6"/>
  <c r="H108" i="6"/>
  <c r="E108" i="6"/>
  <c r="M107" i="6"/>
  <c r="L107" i="6"/>
  <c r="H107" i="6"/>
  <c r="E107" i="6"/>
  <c r="M106" i="6"/>
  <c r="L106" i="6"/>
  <c r="H106" i="6"/>
  <c r="E106" i="6"/>
  <c r="M105" i="6"/>
  <c r="L105" i="6"/>
  <c r="H105" i="6"/>
  <c r="E105" i="6"/>
  <c r="M104" i="6"/>
  <c r="L104" i="6"/>
  <c r="H104" i="6"/>
  <c r="E104" i="6"/>
  <c r="M103" i="6"/>
  <c r="L103" i="6"/>
  <c r="H103" i="6"/>
  <c r="E103" i="6"/>
  <c r="M102" i="6"/>
  <c r="L102" i="6"/>
  <c r="H102" i="6"/>
  <c r="E102" i="6"/>
  <c r="M101" i="6"/>
  <c r="L101" i="6"/>
  <c r="H101" i="6"/>
  <c r="E101" i="6"/>
  <c r="M100" i="6"/>
  <c r="L100" i="6"/>
  <c r="H100" i="6"/>
  <c r="E100" i="6"/>
  <c r="M99" i="6"/>
  <c r="L99" i="6"/>
  <c r="H99" i="6"/>
  <c r="E99" i="6"/>
  <c r="M98" i="6"/>
  <c r="L98" i="6"/>
  <c r="H98" i="6"/>
  <c r="E98" i="6"/>
  <c r="M97" i="6"/>
  <c r="L97" i="6"/>
  <c r="H97" i="6"/>
  <c r="E97" i="6"/>
  <c r="M96" i="6"/>
  <c r="L96" i="6"/>
  <c r="H96" i="6"/>
  <c r="E96" i="6"/>
  <c r="M95" i="6"/>
  <c r="L95" i="6"/>
  <c r="H95" i="6"/>
  <c r="E95" i="6"/>
  <c r="M94" i="6"/>
  <c r="L94" i="6"/>
  <c r="H94" i="6"/>
  <c r="E94" i="6"/>
  <c r="M93" i="6"/>
  <c r="L93" i="6"/>
  <c r="H93" i="6"/>
  <c r="E93" i="6"/>
  <c r="M92" i="6"/>
  <c r="L92" i="6"/>
  <c r="H92" i="6"/>
  <c r="E92" i="6"/>
  <c r="M91" i="6"/>
  <c r="L91" i="6"/>
  <c r="H91" i="6"/>
  <c r="E91" i="6"/>
  <c r="M90" i="6"/>
  <c r="L90" i="6"/>
  <c r="H90" i="6"/>
  <c r="E90" i="6"/>
  <c r="M89" i="6"/>
  <c r="L89" i="6"/>
  <c r="H89" i="6"/>
  <c r="E89" i="6"/>
  <c r="M88" i="6"/>
  <c r="L88" i="6"/>
  <c r="H88" i="6"/>
  <c r="E88" i="6"/>
  <c r="M87" i="6"/>
  <c r="L87" i="6"/>
  <c r="H87" i="6"/>
  <c r="E87" i="6"/>
  <c r="M86" i="6"/>
  <c r="L86" i="6"/>
  <c r="H86" i="6"/>
  <c r="E86" i="6"/>
  <c r="M85" i="6"/>
  <c r="L85" i="6"/>
  <c r="H85" i="6"/>
  <c r="E85" i="6"/>
  <c r="M84" i="6"/>
  <c r="L84" i="6"/>
  <c r="H84" i="6"/>
  <c r="E84" i="6"/>
  <c r="M83" i="6"/>
  <c r="L83" i="6"/>
  <c r="H83" i="6"/>
  <c r="E83" i="6"/>
  <c r="M82" i="6"/>
  <c r="L82" i="6"/>
  <c r="H82" i="6"/>
  <c r="E82" i="6"/>
  <c r="M81" i="6"/>
  <c r="L81" i="6"/>
  <c r="H81" i="6"/>
  <c r="E81" i="6"/>
  <c r="M80" i="6"/>
  <c r="L80" i="6"/>
  <c r="H80" i="6"/>
  <c r="E80" i="6"/>
  <c r="M79" i="6"/>
  <c r="L79" i="6"/>
  <c r="H79" i="6"/>
  <c r="E79" i="6"/>
  <c r="M78" i="6"/>
  <c r="L78" i="6"/>
  <c r="H78" i="6"/>
  <c r="E78" i="6"/>
  <c r="M77" i="6"/>
  <c r="L77" i="6"/>
  <c r="H77" i="6"/>
  <c r="E77" i="6"/>
  <c r="M76" i="6"/>
  <c r="L76" i="6"/>
  <c r="H76" i="6"/>
  <c r="E76" i="6"/>
  <c r="L75" i="6"/>
  <c r="O75" i="6" s="1"/>
  <c r="H75" i="6"/>
  <c r="E75" i="6"/>
  <c r="M74" i="6"/>
  <c r="L74" i="6"/>
  <c r="H74" i="6"/>
  <c r="E74" i="6"/>
  <c r="M73" i="6"/>
  <c r="L73" i="6"/>
  <c r="H73" i="6"/>
  <c r="E73" i="6"/>
  <c r="M72" i="6"/>
  <c r="L72" i="6"/>
  <c r="H72" i="6"/>
  <c r="E72" i="6"/>
  <c r="M71" i="6"/>
  <c r="L71" i="6"/>
  <c r="H71" i="6"/>
  <c r="E71" i="6"/>
  <c r="M70" i="6"/>
  <c r="L70" i="6"/>
  <c r="H70" i="6"/>
  <c r="E70" i="6"/>
  <c r="M69" i="6"/>
  <c r="L69" i="6"/>
  <c r="H69" i="6"/>
  <c r="E69" i="6"/>
  <c r="M68" i="6"/>
  <c r="L68" i="6"/>
  <c r="H68" i="6"/>
  <c r="E68" i="6"/>
  <c r="M67" i="6"/>
  <c r="L67" i="6"/>
  <c r="H67" i="6"/>
  <c r="E67" i="6"/>
  <c r="M66" i="6"/>
  <c r="L66" i="6"/>
  <c r="H66" i="6"/>
  <c r="E66" i="6"/>
  <c r="M65" i="6"/>
  <c r="L65" i="6"/>
  <c r="H65" i="6"/>
  <c r="E65" i="6"/>
  <c r="M64" i="6"/>
  <c r="L64" i="6"/>
  <c r="H64" i="6"/>
  <c r="E64" i="6"/>
  <c r="M63" i="6"/>
  <c r="L63" i="6"/>
  <c r="H63" i="6"/>
  <c r="E63" i="6"/>
  <c r="M60" i="6"/>
  <c r="M53" i="6"/>
  <c r="M39" i="6"/>
  <c r="M33" i="6"/>
  <c r="M127" i="5"/>
  <c r="O127" i="5" s="1"/>
  <c r="H127" i="5"/>
  <c r="E127" i="5"/>
  <c r="M126" i="5"/>
  <c r="O126" i="5" s="1"/>
  <c r="H126" i="5"/>
  <c r="E126" i="5"/>
  <c r="M125" i="5"/>
  <c r="O125" i="5" s="1"/>
  <c r="H125" i="5"/>
  <c r="E125" i="5"/>
  <c r="M124" i="5"/>
  <c r="O124" i="5" s="1"/>
  <c r="H124" i="5"/>
  <c r="E124" i="5"/>
  <c r="M123" i="5"/>
  <c r="O123" i="5" s="1"/>
  <c r="H123" i="5"/>
  <c r="E123" i="5"/>
  <c r="M122" i="5"/>
  <c r="O122" i="5" s="1"/>
  <c r="H122" i="5"/>
  <c r="E122" i="5"/>
  <c r="M121" i="5"/>
  <c r="O121" i="5" s="1"/>
  <c r="H121" i="5"/>
  <c r="E121" i="5"/>
  <c r="M120" i="5"/>
  <c r="O120" i="5" s="1"/>
  <c r="H120" i="5"/>
  <c r="E120" i="5"/>
  <c r="M119" i="5"/>
  <c r="O119" i="5" s="1"/>
  <c r="H119" i="5"/>
  <c r="E119" i="5"/>
  <c r="M118" i="5"/>
  <c r="O118" i="5" s="1"/>
  <c r="H118" i="5"/>
  <c r="E118" i="5"/>
  <c r="M117" i="5"/>
  <c r="O117" i="5" s="1"/>
  <c r="H117" i="5"/>
  <c r="E117" i="5"/>
  <c r="M116" i="5"/>
  <c r="O116" i="5" s="1"/>
  <c r="H116" i="5"/>
  <c r="E116" i="5"/>
  <c r="M115" i="5"/>
  <c r="O115" i="5" s="1"/>
  <c r="H115" i="5"/>
  <c r="E115" i="5"/>
  <c r="M114" i="5"/>
  <c r="O114" i="5" s="1"/>
  <c r="H114" i="5"/>
  <c r="E114" i="5"/>
  <c r="M113" i="5"/>
  <c r="O113" i="5" s="1"/>
  <c r="H113" i="5"/>
  <c r="E113" i="5"/>
  <c r="M112" i="5"/>
  <c r="O112" i="5" s="1"/>
  <c r="H112" i="5"/>
  <c r="E112" i="5"/>
  <c r="M111" i="5"/>
  <c r="O111" i="5" s="1"/>
  <c r="H111" i="5"/>
  <c r="E111" i="5"/>
  <c r="M110" i="5"/>
  <c r="O110" i="5" s="1"/>
  <c r="H110" i="5"/>
  <c r="E110" i="5"/>
  <c r="M109" i="5"/>
  <c r="O109" i="5" s="1"/>
  <c r="H109" i="5"/>
  <c r="E109" i="5"/>
  <c r="M108" i="5"/>
  <c r="O108" i="5" s="1"/>
  <c r="H108" i="5"/>
  <c r="E108" i="5"/>
  <c r="M107" i="5"/>
  <c r="O107" i="5" s="1"/>
  <c r="H107" i="5"/>
  <c r="E107" i="5"/>
  <c r="M106" i="5"/>
  <c r="O106" i="5" s="1"/>
  <c r="H106" i="5"/>
  <c r="E106" i="5"/>
  <c r="M105" i="5"/>
  <c r="O105" i="5" s="1"/>
  <c r="H105" i="5"/>
  <c r="E105" i="5"/>
  <c r="M104" i="5"/>
  <c r="L104" i="5"/>
  <c r="H104" i="5"/>
  <c r="E104" i="5"/>
  <c r="M103" i="5"/>
  <c r="L103" i="5"/>
  <c r="H103" i="5"/>
  <c r="E103" i="5"/>
  <c r="M102" i="5"/>
  <c r="L102" i="5"/>
  <c r="H102" i="5"/>
  <c r="E102" i="5"/>
  <c r="M101" i="5"/>
  <c r="L101" i="5"/>
  <c r="H101" i="5"/>
  <c r="E101" i="5"/>
  <c r="M100" i="5"/>
  <c r="L100" i="5"/>
  <c r="H100" i="5"/>
  <c r="E100" i="5"/>
  <c r="M99" i="5"/>
  <c r="L99" i="5"/>
  <c r="H99" i="5"/>
  <c r="E99" i="5"/>
  <c r="M98" i="5"/>
  <c r="L98" i="5"/>
  <c r="H98" i="5"/>
  <c r="E98" i="5"/>
  <c r="M97" i="5"/>
  <c r="L97" i="5"/>
  <c r="H97" i="5"/>
  <c r="E97" i="5"/>
  <c r="M96" i="5"/>
  <c r="L96" i="5"/>
  <c r="H96" i="5"/>
  <c r="E96" i="5"/>
  <c r="M95" i="5"/>
  <c r="L95" i="5"/>
  <c r="H95" i="5"/>
  <c r="E95" i="5"/>
  <c r="M94" i="5"/>
  <c r="L94" i="5"/>
  <c r="H94" i="5"/>
  <c r="E94" i="5"/>
  <c r="M93" i="5"/>
  <c r="L93" i="5"/>
  <c r="H93" i="5"/>
  <c r="E93" i="5"/>
  <c r="M92" i="5"/>
  <c r="L92" i="5"/>
  <c r="H92" i="5"/>
  <c r="E92" i="5"/>
  <c r="M91" i="5"/>
  <c r="L91" i="5"/>
  <c r="H91" i="5"/>
  <c r="E91" i="5"/>
  <c r="M90" i="5"/>
  <c r="L90" i="5"/>
  <c r="H90" i="5"/>
  <c r="E90" i="5"/>
  <c r="M89" i="5"/>
  <c r="L89" i="5"/>
  <c r="H89" i="5"/>
  <c r="E89" i="5"/>
  <c r="M88" i="5"/>
  <c r="L88" i="5"/>
  <c r="H88" i="5"/>
  <c r="E88" i="5"/>
  <c r="M87" i="5"/>
  <c r="L87" i="5"/>
  <c r="H87" i="5"/>
  <c r="E87" i="5"/>
  <c r="M86" i="5"/>
  <c r="L86" i="5"/>
  <c r="H86" i="5"/>
  <c r="E86" i="5"/>
  <c r="M85" i="5"/>
  <c r="L85" i="5"/>
  <c r="H85" i="5"/>
  <c r="E85" i="5"/>
  <c r="M84" i="5"/>
  <c r="L84" i="5"/>
  <c r="H84" i="5"/>
  <c r="E84" i="5"/>
  <c r="M83" i="5"/>
  <c r="L83" i="5"/>
  <c r="H83" i="5"/>
  <c r="E83" i="5"/>
  <c r="M82" i="5"/>
  <c r="L82" i="5"/>
  <c r="H82" i="5"/>
  <c r="E82" i="5"/>
  <c r="M81" i="5"/>
  <c r="L81" i="5"/>
  <c r="H81" i="5"/>
  <c r="E81" i="5"/>
  <c r="M80" i="5"/>
  <c r="L80" i="5"/>
  <c r="H80" i="5"/>
  <c r="E80" i="5"/>
  <c r="M79" i="5"/>
  <c r="L79" i="5"/>
  <c r="H79" i="5"/>
  <c r="E79" i="5"/>
  <c r="M78" i="5"/>
  <c r="L78" i="5"/>
  <c r="H78" i="5"/>
  <c r="E78" i="5"/>
  <c r="M77" i="5"/>
  <c r="L77" i="5"/>
  <c r="H77" i="5"/>
  <c r="E77" i="5"/>
  <c r="M76" i="5"/>
  <c r="L76" i="5"/>
  <c r="H76" i="5"/>
  <c r="E76" i="5"/>
  <c r="M75" i="5"/>
  <c r="L75" i="5"/>
  <c r="H75" i="5"/>
  <c r="E75" i="5"/>
  <c r="M74" i="5"/>
  <c r="L74" i="5"/>
  <c r="H74" i="5"/>
  <c r="E74" i="5"/>
  <c r="M73" i="5"/>
  <c r="L73" i="5"/>
  <c r="H73" i="5"/>
  <c r="E73" i="5"/>
  <c r="M72" i="5"/>
  <c r="L72" i="5"/>
  <c r="H72" i="5"/>
  <c r="E72" i="5"/>
  <c r="M71" i="5"/>
  <c r="L71" i="5"/>
  <c r="H71" i="5"/>
  <c r="E71" i="5"/>
  <c r="M70" i="5"/>
  <c r="L70" i="5"/>
  <c r="H70" i="5"/>
  <c r="E70" i="5"/>
  <c r="M69" i="5"/>
  <c r="L69" i="5"/>
  <c r="H69" i="5"/>
  <c r="E69" i="5"/>
  <c r="L68" i="5"/>
  <c r="O68" i="5" s="1"/>
  <c r="H68" i="5"/>
  <c r="E68" i="5"/>
  <c r="M67" i="5"/>
  <c r="L67" i="5"/>
  <c r="H67" i="5"/>
  <c r="E67" i="5"/>
  <c r="M66" i="5"/>
  <c r="L66" i="5"/>
  <c r="H66" i="5"/>
  <c r="E66" i="5"/>
  <c r="M65" i="5"/>
  <c r="L65" i="5"/>
  <c r="H65" i="5"/>
  <c r="E65" i="5"/>
  <c r="M64" i="5"/>
  <c r="L64" i="5"/>
  <c r="H64" i="5"/>
  <c r="E64" i="5"/>
  <c r="M63" i="5"/>
  <c r="L63" i="5"/>
  <c r="H63" i="5"/>
  <c r="E63" i="5"/>
  <c r="M62" i="5"/>
  <c r="L62" i="5"/>
  <c r="H62" i="5"/>
  <c r="E62" i="5"/>
  <c r="M61" i="5"/>
  <c r="L61" i="5"/>
  <c r="H61" i="5"/>
  <c r="E61" i="5"/>
  <c r="M60" i="5"/>
  <c r="L60" i="5"/>
  <c r="H60" i="5"/>
  <c r="E60" i="5"/>
  <c r="M59" i="5"/>
  <c r="L59" i="5"/>
  <c r="H59" i="5"/>
  <c r="E59" i="5"/>
  <c r="M58" i="5"/>
  <c r="L58" i="5"/>
  <c r="H58" i="5"/>
  <c r="E58" i="5"/>
  <c r="M54" i="5"/>
  <c r="M52" i="5"/>
  <c r="M48" i="5"/>
  <c r="M28" i="5"/>
  <c r="M126" i="3"/>
  <c r="O126" i="3" s="1"/>
  <c r="H126" i="3"/>
  <c r="E126" i="3"/>
  <c r="M125" i="3"/>
  <c r="O125" i="3" s="1"/>
  <c r="H125" i="3"/>
  <c r="E125" i="3"/>
  <c r="M124" i="3"/>
  <c r="O124" i="3" s="1"/>
  <c r="H124" i="3"/>
  <c r="E124" i="3"/>
  <c r="M123" i="3"/>
  <c r="O123" i="3" s="1"/>
  <c r="H123" i="3"/>
  <c r="E123" i="3"/>
  <c r="M122" i="3"/>
  <c r="O122" i="3" s="1"/>
  <c r="H122" i="3"/>
  <c r="E122" i="3"/>
  <c r="M121" i="3"/>
  <c r="O121" i="3" s="1"/>
  <c r="H121" i="3"/>
  <c r="E121" i="3"/>
  <c r="M120" i="3"/>
  <c r="O120" i="3" s="1"/>
  <c r="H120" i="3"/>
  <c r="E120" i="3"/>
  <c r="M119" i="3"/>
  <c r="O119" i="3" s="1"/>
  <c r="H119" i="3"/>
  <c r="E119" i="3"/>
  <c r="M118" i="3"/>
  <c r="O118" i="3" s="1"/>
  <c r="H118" i="3"/>
  <c r="E118" i="3"/>
  <c r="M117" i="3"/>
  <c r="O117" i="3" s="1"/>
  <c r="H117" i="3"/>
  <c r="E117" i="3"/>
  <c r="M116" i="3"/>
  <c r="O116" i="3" s="1"/>
  <c r="H116" i="3"/>
  <c r="E116" i="3"/>
  <c r="M115" i="3"/>
  <c r="O115" i="3" s="1"/>
  <c r="H115" i="3"/>
  <c r="E115" i="3"/>
  <c r="M114" i="3"/>
  <c r="O114" i="3" s="1"/>
  <c r="H114" i="3"/>
  <c r="E114" i="3"/>
  <c r="M113" i="3"/>
  <c r="O113" i="3" s="1"/>
  <c r="H113" i="3"/>
  <c r="E113" i="3"/>
  <c r="M112" i="3"/>
  <c r="O112" i="3" s="1"/>
  <c r="H112" i="3"/>
  <c r="E112" i="3"/>
  <c r="M111" i="3"/>
  <c r="O111" i="3" s="1"/>
  <c r="H111" i="3"/>
  <c r="E111" i="3"/>
  <c r="M110" i="3"/>
  <c r="O110" i="3" s="1"/>
  <c r="H110" i="3"/>
  <c r="E110" i="3"/>
  <c r="M109" i="3"/>
  <c r="O109" i="3" s="1"/>
  <c r="H109" i="3"/>
  <c r="E109" i="3"/>
  <c r="M108" i="3"/>
  <c r="O108" i="3" s="1"/>
  <c r="H108" i="3"/>
  <c r="E108" i="3"/>
  <c r="M107" i="3"/>
  <c r="O107" i="3" s="1"/>
  <c r="H107" i="3"/>
  <c r="E107" i="3"/>
  <c r="M106" i="3"/>
  <c r="O106" i="3" s="1"/>
  <c r="H106" i="3"/>
  <c r="E106" i="3"/>
  <c r="M105" i="3"/>
  <c r="O105" i="3" s="1"/>
  <c r="H105" i="3"/>
  <c r="E105" i="3"/>
  <c r="M104" i="3"/>
  <c r="O104" i="3" s="1"/>
  <c r="H104" i="3"/>
  <c r="E104" i="3"/>
  <c r="M103" i="3"/>
  <c r="L103" i="3"/>
  <c r="H103" i="3"/>
  <c r="E103" i="3"/>
  <c r="M102" i="3"/>
  <c r="L102" i="3"/>
  <c r="H102" i="3"/>
  <c r="E102" i="3"/>
  <c r="M101" i="3"/>
  <c r="L101" i="3"/>
  <c r="H101" i="3"/>
  <c r="E101" i="3"/>
  <c r="M100" i="3"/>
  <c r="L100" i="3"/>
  <c r="H100" i="3"/>
  <c r="E100" i="3"/>
  <c r="M99" i="3"/>
  <c r="L99" i="3"/>
  <c r="H99" i="3"/>
  <c r="E99" i="3"/>
  <c r="M98" i="3"/>
  <c r="L98" i="3"/>
  <c r="H98" i="3"/>
  <c r="E98" i="3"/>
  <c r="M97" i="3"/>
  <c r="L97" i="3"/>
  <c r="H97" i="3"/>
  <c r="E97" i="3"/>
  <c r="M96" i="3"/>
  <c r="L96" i="3"/>
  <c r="H96" i="3"/>
  <c r="E96" i="3"/>
  <c r="M95" i="3"/>
  <c r="L95" i="3"/>
  <c r="H95" i="3"/>
  <c r="E95" i="3"/>
  <c r="M94" i="3"/>
  <c r="L94" i="3"/>
  <c r="H94" i="3"/>
  <c r="E94" i="3"/>
  <c r="M93" i="3"/>
  <c r="L93" i="3"/>
  <c r="H93" i="3"/>
  <c r="E93" i="3"/>
  <c r="M92" i="3"/>
  <c r="L92" i="3"/>
  <c r="H92" i="3"/>
  <c r="E92" i="3"/>
  <c r="M91" i="3"/>
  <c r="L91" i="3"/>
  <c r="H91" i="3"/>
  <c r="E91" i="3"/>
  <c r="M90" i="3"/>
  <c r="L90" i="3"/>
  <c r="H90" i="3"/>
  <c r="E90" i="3"/>
  <c r="M89" i="3"/>
  <c r="L89" i="3"/>
  <c r="H89" i="3"/>
  <c r="E89" i="3"/>
  <c r="M88" i="3"/>
  <c r="L88" i="3"/>
  <c r="H88" i="3"/>
  <c r="E88" i="3"/>
  <c r="M87" i="3"/>
  <c r="L87" i="3"/>
  <c r="H87" i="3"/>
  <c r="E87" i="3"/>
  <c r="M86" i="3"/>
  <c r="L86" i="3"/>
  <c r="H86" i="3"/>
  <c r="E86" i="3"/>
  <c r="M85" i="3"/>
  <c r="L85" i="3"/>
  <c r="H85" i="3"/>
  <c r="E85" i="3"/>
  <c r="M84" i="3"/>
  <c r="L84" i="3"/>
  <c r="H84" i="3"/>
  <c r="E84" i="3"/>
  <c r="M83" i="3"/>
  <c r="L83" i="3"/>
  <c r="H83" i="3"/>
  <c r="E83" i="3"/>
  <c r="M82" i="3"/>
  <c r="L82" i="3"/>
  <c r="H82" i="3"/>
  <c r="E82" i="3"/>
  <c r="M81" i="3"/>
  <c r="L81" i="3"/>
  <c r="H81" i="3"/>
  <c r="E81" i="3"/>
  <c r="M80" i="3"/>
  <c r="L80" i="3"/>
  <c r="H80" i="3"/>
  <c r="E80" i="3"/>
  <c r="M79" i="3"/>
  <c r="L79" i="3"/>
  <c r="H79" i="3"/>
  <c r="E79" i="3"/>
  <c r="M78" i="3"/>
  <c r="L78" i="3"/>
  <c r="H78" i="3"/>
  <c r="E78" i="3"/>
  <c r="M77" i="3"/>
  <c r="L77" i="3"/>
  <c r="H77" i="3"/>
  <c r="E77" i="3"/>
  <c r="M76" i="3"/>
  <c r="L76" i="3"/>
  <c r="H76" i="3"/>
  <c r="E76" i="3"/>
  <c r="M75" i="3"/>
  <c r="L75" i="3"/>
  <c r="H75" i="3"/>
  <c r="E75" i="3"/>
  <c r="M74" i="3"/>
  <c r="L74" i="3"/>
  <c r="H74" i="3"/>
  <c r="E74" i="3"/>
  <c r="M73" i="3"/>
  <c r="L73" i="3"/>
  <c r="H73" i="3"/>
  <c r="E73" i="3"/>
  <c r="M72" i="3"/>
  <c r="L72" i="3"/>
  <c r="H72" i="3"/>
  <c r="E72" i="3"/>
  <c r="M71" i="3"/>
  <c r="L71" i="3"/>
  <c r="H71" i="3"/>
  <c r="E71" i="3"/>
  <c r="M70" i="3"/>
  <c r="L70" i="3"/>
  <c r="H70" i="3"/>
  <c r="E70" i="3"/>
  <c r="M69" i="3"/>
  <c r="L69" i="3"/>
  <c r="H69" i="3"/>
  <c r="E69" i="3"/>
  <c r="M68" i="3"/>
  <c r="L68" i="3"/>
  <c r="H68" i="3"/>
  <c r="E68" i="3"/>
  <c r="L67" i="3"/>
  <c r="O67" i="3" s="1"/>
  <c r="H67" i="3"/>
  <c r="E67" i="3"/>
  <c r="M66" i="3"/>
  <c r="L66" i="3"/>
  <c r="H66" i="3"/>
  <c r="E66" i="3"/>
  <c r="M65" i="3"/>
  <c r="L65" i="3"/>
  <c r="H65" i="3"/>
  <c r="E65" i="3"/>
  <c r="M64" i="3"/>
  <c r="L64" i="3"/>
  <c r="H64" i="3"/>
  <c r="E64" i="3"/>
  <c r="M63" i="3"/>
  <c r="L63" i="3"/>
  <c r="H63" i="3"/>
  <c r="E63" i="3"/>
  <c r="M62" i="3"/>
  <c r="L62" i="3"/>
  <c r="H62" i="3"/>
  <c r="E62" i="3"/>
  <c r="M61" i="3"/>
  <c r="L61" i="3"/>
  <c r="H61" i="3"/>
  <c r="E61" i="3"/>
  <c r="M60" i="3"/>
  <c r="L60" i="3"/>
  <c r="H60" i="3"/>
  <c r="E60" i="3"/>
  <c r="M59" i="3"/>
  <c r="L59" i="3"/>
  <c r="H59" i="3"/>
  <c r="E59" i="3"/>
  <c r="M58" i="3"/>
  <c r="L58" i="3"/>
  <c r="H58" i="3"/>
  <c r="E58" i="3"/>
  <c r="M57" i="3"/>
  <c r="L57" i="3"/>
  <c r="H57" i="3"/>
  <c r="E57" i="3"/>
  <c r="M56" i="3"/>
  <c r="L56" i="3"/>
  <c r="H56" i="3"/>
  <c r="E56" i="3"/>
  <c r="M51" i="3"/>
  <c r="M46" i="3"/>
  <c r="M23" i="3"/>
  <c r="M7" i="3"/>
  <c r="M79" i="1"/>
  <c r="O79" i="1" s="1"/>
  <c r="H79" i="1"/>
  <c r="E79" i="1"/>
  <c r="M78" i="1"/>
  <c r="O78" i="1" s="1"/>
  <c r="H78" i="1"/>
  <c r="E78" i="1"/>
  <c r="M77" i="1"/>
  <c r="O77" i="1" s="1"/>
  <c r="H77" i="1"/>
  <c r="E77" i="1"/>
  <c r="O76" i="1"/>
  <c r="M76" i="1"/>
  <c r="H76" i="1"/>
  <c r="E76" i="1"/>
  <c r="M75" i="1"/>
  <c r="O75" i="1" s="1"/>
  <c r="H75" i="1"/>
  <c r="E75" i="1"/>
  <c r="O74" i="1"/>
  <c r="M74" i="1"/>
  <c r="H74" i="1"/>
  <c r="E74" i="1"/>
  <c r="M73" i="1"/>
  <c r="O73" i="1" s="1"/>
  <c r="H73" i="1"/>
  <c r="E73" i="1"/>
  <c r="O72" i="1"/>
  <c r="M72" i="1"/>
  <c r="H72" i="1"/>
  <c r="E72" i="1"/>
  <c r="M71" i="1"/>
  <c r="O71" i="1" s="1"/>
  <c r="H71" i="1"/>
  <c r="E71" i="1"/>
  <c r="O70" i="1"/>
  <c r="M70" i="1"/>
  <c r="H70" i="1"/>
  <c r="E70" i="1"/>
  <c r="M69" i="1"/>
  <c r="O69" i="1" s="1"/>
  <c r="H69" i="1"/>
  <c r="E69" i="1"/>
  <c r="O68" i="1"/>
  <c r="M68" i="1"/>
  <c r="H68" i="1"/>
  <c r="E68" i="1"/>
  <c r="M67" i="1"/>
  <c r="O67" i="1" s="1"/>
  <c r="H67" i="1"/>
  <c r="E67" i="1"/>
  <c r="O66" i="1"/>
  <c r="M66" i="1"/>
  <c r="H66" i="1"/>
  <c r="E66" i="1"/>
  <c r="M65" i="1"/>
  <c r="O65" i="1" s="1"/>
  <c r="H65" i="1"/>
  <c r="E65" i="1"/>
  <c r="O64" i="1"/>
  <c r="M64" i="1"/>
  <c r="H64" i="1"/>
  <c r="E64" i="1"/>
  <c r="M63" i="1"/>
  <c r="O63" i="1" s="1"/>
  <c r="H63" i="1"/>
  <c r="E63" i="1"/>
  <c r="O62" i="1"/>
  <c r="M62" i="1"/>
  <c r="H62" i="1"/>
  <c r="E62" i="1"/>
  <c r="M61" i="1"/>
  <c r="O61" i="1" s="1"/>
  <c r="H61" i="1"/>
  <c r="E61" i="1"/>
  <c r="O60" i="1"/>
  <c r="M60" i="1"/>
  <c r="H60" i="1"/>
  <c r="E60" i="1"/>
  <c r="M59" i="1"/>
  <c r="O59" i="1" s="1"/>
  <c r="H59" i="1"/>
  <c r="E59" i="1"/>
  <c r="O58" i="1"/>
  <c r="M58" i="1"/>
  <c r="H58" i="1"/>
  <c r="E58" i="1"/>
  <c r="M57" i="1"/>
  <c r="O57" i="1" s="1"/>
  <c r="H57" i="1"/>
  <c r="E57" i="1"/>
  <c r="M56" i="1"/>
  <c r="L56" i="1"/>
  <c r="O56" i="1" s="1"/>
  <c r="H56" i="1"/>
  <c r="E56" i="1"/>
  <c r="O55" i="1"/>
  <c r="M55" i="1"/>
  <c r="L55" i="1"/>
  <c r="H55" i="1"/>
  <c r="E55" i="1"/>
  <c r="M54" i="1"/>
  <c r="O54" i="1" s="1"/>
  <c r="L54" i="1"/>
  <c r="H54" i="1"/>
  <c r="E54" i="1"/>
  <c r="O53" i="1"/>
  <c r="M53" i="1"/>
  <c r="L53" i="1"/>
  <c r="H53" i="1"/>
  <c r="E53" i="1"/>
  <c r="M52" i="1"/>
  <c r="L52" i="1"/>
  <c r="O52" i="1" s="1"/>
  <c r="H52" i="1"/>
  <c r="E52" i="1"/>
  <c r="M51" i="1"/>
  <c r="L51" i="1"/>
  <c r="O51" i="1" s="1"/>
  <c r="H51" i="1"/>
  <c r="E51" i="1"/>
  <c r="O50" i="1"/>
  <c r="M50" i="1"/>
  <c r="L50" i="1"/>
  <c r="H50" i="1"/>
  <c r="E50" i="1"/>
  <c r="O49" i="1"/>
  <c r="M49" i="1"/>
  <c r="L49" i="1"/>
  <c r="H49" i="1"/>
  <c r="E49" i="1"/>
  <c r="M48" i="1"/>
  <c r="L48" i="1"/>
  <c r="O48" i="1" s="1"/>
  <c r="H48" i="1"/>
  <c r="E48" i="1"/>
  <c r="O47" i="1"/>
  <c r="M47" i="1"/>
  <c r="L47" i="1"/>
  <c r="H47" i="1"/>
  <c r="E47" i="1"/>
  <c r="M46" i="1"/>
  <c r="O46" i="1" s="1"/>
  <c r="L46" i="1"/>
  <c r="H46" i="1"/>
  <c r="E46" i="1"/>
  <c r="O45" i="1"/>
  <c r="M45" i="1"/>
  <c r="L45" i="1"/>
  <c r="H45" i="1"/>
  <c r="E45" i="1"/>
  <c r="M44" i="1"/>
  <c r="L44" i="1"/>
  <c r="O44" i="1" s="1"/>
  <c r="H44" i="1"/>
  <c r="E44" i="1"/>
  <c r="M43" i="1"/>
  <c r="L43" i="1"/>
  <c r="O43" i="1" s="1"/>
  <c r="H43" i="1"/>
  <c r="E43" i="1"/>
  <c r="O42" i="1"/>
  <c r="M42" i="1"/>
  <c r="L42" i="1"/>
  <c r="H42" i="1"/>
  <c r="E42" i="1"/>
  <c r="O41" i="1"/>
  <c r="M41" i="1"/>
  <c r="L41" i="1"/>
  <c r="H41" i="1"/>
  <c r="E41" i="1"/>
  <c r="M40" i="1"/>
  <c r="L40" i="1"/>
  <c r="O40" i="1" s="1"/>
  <c r="H40" i="1"/>
  <c r="E40" i="1"/>
  <c r="O39" i="1"/>
  <c r="M39" i="1"/>
  <c r="L39" i="1"/>
  <c r="H39" i="1"/>
  <c r="E39" i="1"/>
  <c r="M38" i="1"/>
  <c r="O38" i="1" s="1"/>
  <c r="L38" i="1"/>
  <c r="H38" i="1"/>
  <c r="E38" i="1"/>
  <c r="O37" i="1"/>
  <c r="M37" i="1"/>
  <c r="L37" i="1"/>
  <c r="H37" i="1"/>
  <c r="E37" i="1"/>
  <c r="M36" i="1"/>
  <c r="L36" i="1"/>
  <c r="O36" i="1" s="1"/>
  <c r="H36" i="1"/>
  <c r="E36" i="1"/>
  <c r="M35" i="1"/>
  <c r="L35" i="1"/>
  <c r="O35" i="1" s="1"/>
  <c r="H35" i="1"/>
  <c r="E35" i="1"/>
  <c r="O34" i="1"/>
  <c r="M34" i="1"/>
  <c r="L34" i="1"/>
  <c r="H34" i="1"/>
  <c r="E34" i="1"/>
  <c r="O33" i="1"/>
  <c r="M33" i="1"/>
  <c r="L33" i="1"/>
  <c r="H33" i="1"/>
  <c r="E33" i="1"/>
  <c r="M32" i="1"/>
  <c r="L32" i="1"/>
  <c r="O32" i="1" s="1"/>
  <c r="H32" i="1"/>
  <c r="E32" i="1"/>
  <c r="O31" i="1"/>
  <c r="M31" i="1"/>
  <c r="L31" i="1"/>
  <c r="H31" i="1"/>
  <c r="E31" i="1"/>
  <c r="M30" i="1"/>
  <c r="O30" i="1" s="1"/>
  <c r="L30" i="1"/>
  <c r="H30" i="1"/>
  <c r="E30" i="1"/>
  <c r="M29" i="1"/>
  <c r="L29" i="1"/>
  <c r="O29" i="1" s="1"/>
  <c r="H29" i="1"/>
  <c r="E29" i="1"/>
  <c r="M28" i="1"/>
  <c r="L28" i="1"/>
  <c r="O28" i="1" s="1"/>
  <c r="H28" i="1"/>
  <c r="E28" i="1"/>
  <c r="M27" i="1"/>
  <c r="L27" i="1"/>
  <c r="O27" i="1" s="1"/>
  <c r="H27" i="1"/>
  <c r="E27" i="1"/>
  <c r="O26" i="1"/>
  <c r="M26" i="1"/>
  <c r="L26" i="1"/>
  <c r="H26" i="1"/>
  <c r="E26" i="1"/>
  <c r="O25" i="1"/>
  <c r="M25" i="1"/>
  <c r="L25" i="1"/>
  <c r="H25" i="1"/>
  <c r="E25" i="1"/>
  <c r="M24" i="1"/>
  <c r="L24" i="1"/>
  <c r="O24" i="1" s="1"/>
  <c r="H24" i="1"/>
  <c r="E24" i="1"/>
  <c r="O23" i="1"/>
  <c r="M23" i="1"/>
  <c r="L23" i="1"/>
  <c r="H23" i="1"/>
  <c r="E23" i="1"/>
  <c r="M22" i="1"/>
  <c r="O22" i="1" s="1"/>
  <c r="L22" i="1"/>
  <c r="H22" i="1"/>
  <c r="E22" i="1"/>
  <c r="O21" i="1"/>
  <c r="M21" i="1"/>
  <c r="L21" i="1"/>
  <c r="H21" i="1"/>
  <c r="E21" i="1"/>
  <c r="L20" i="1"/>
  <c r="O20" i="1" s="1"/>
  <c r="H20" i="1"/>
  <c r="E20" i="1"/>
  <c r="M19" i="1"/>
  <c r="L19" i="1"/>
  <c r="O19" i="1" s="1"/>
  <c r="H19" i="1"/>
  <c r="E19" i="1"/>
  <c r="O18" i="1"/>
  <c r="M18" i="1"/>
  <c r="L18" i="1"/>
  <c r="H18" i="1"/>
  <c r="E18" i="1"/>
  <c r="M17" i="1"/>
  <c r="O17" i="1" s="1"/>
  <c r="L17" i="1"/>
  <c r="H17" i="1"/>
  <c r="E17" i="1"/>
  <c r="M16" i="1"/>
  <c r="L16" i="1"/>
  <c r="O16" i="1" s="1"/>
  <c r="H16" i="1"/>
  <c r="E16" i="1"/>
  <c r="M15" i="1"/>
  <c r="L15" i="1"/>
  <c r="O15" i="1" s="1"/>
  <c r="H15" i="1"/>
  <c r="E15" i="1"/>
  <c r="M14" i="1"/>
  <c r="L14" i="1"/>
  <c r="O14" i="1" s="1"/>
  <c r="H14" i="1"/>
  <c r="E14" i="1"/>
  <c r="M13" i="1"/>
  <c r="L13" i="1"/>
  <c r="O13" i="1" s="1"/>
  <c r="H13" i="1"/>
  <c r="E13" i="1"/>
  <c r="O12" i="1"/>
  <c r="M12" i="1"/>
  <c r="L12" i="1"/>
  <c r="H12" i="1"/>
  <c r="E12" i="1"/>
  <c r="M11" i="1"/>
  <c r="L11" i="1"/>
  <c r="O11" i="1" s="1"/>
  <c r="H11" i="1"/>
  <c r="E11" i="1"/>
  <c r="O10" i="1"/>
  <c r="M10" i="1"/>
  <c r="L10" i="1"/>
  <c r="H10" i="1"/>
  <c r="E10" i="1"/>
  <c r="M9" i="1"/>
  <c r="O9" i="1" s="1"/>
  <c r="L9" i="1"/>
  <c r="H9" i="1"/>
  <c r="E9" i="1"/>
  <c r="M8" i="1"/>
  <c r="L8" i="1"/>
  <c r="O8" i="1" s="1"/>
  <c r="H8" i="1"/>
  <c r="E8" i="1"/>
  <c r="M7" i="1"/>
  <c r="L7" i="1"/>
  <c r="O7" i="1" s="1"/>
  <c r="H7" i="1"/>
  <c r="E7" i="1"/>
  <c r="M6" i="1"/>
  <c r="L6" i="1"/>
  <c r="O6" i="1" s="1"/>
  <c r="H6" i="1"/>
  <c r="E6" i="1"/>
  <c r="M5" i="1"/>
  <c r="L5" i="1"/>
  <c r="O5" i="1" s="1"/>
  <c r="H5" i="1"/>
  <c r="E5" i="1"/>
  <c r="O4" i="1"/>
  <c r="M4" i="1"/>
  <c r="H4" i="1"/>
  <c r="E4" i="1"/>
  <c r="M3" i="1"/>
  <c r="L3" i="1"/>
  <c r="O3" i="1" s="1"/>
  <c r="H3" i="1"/>
  <c r="E3" i="1"/>
  <c r="H73" i="4"/>
  <c r="H71" i="4"/>
  <c r="H104" i="4"/>
  <c r="L104" i="4"/>
  <c r="L71" i="4"/>
  <c r="E71" i="4"/>
  <c r="M71" i="4"/>
  <c r="M104" i="4"/>
  <c r="M78" i="4"/>
  <c r="L78" i="4"/>
  <c r="O18" i="8" l="1"/>
  <c r="O22" i="8"/>
  <c r="O32" i="8"/>
  <c r="O40" i="8"/>
  <c r="O26" i="8"/>
  <c r="O29" i="8"/>
  <c r="O31" i="8"/>
  <c r="O35" i="8"/>
  <c r="O43" i="8"/>
  <c r="O45" i="8"/>
  <c r="O51" i="8"/>
  <c r="O59" i="8"/>
  <c r="O61" i="8"/>
  <c r="O63" i="8"/>
  <c r="O13" i="8"/>
  <c r="O15" i="8"/>
  <c r="O17" i="8"/>
  <c r="O19" i="8"/>
  <c r="O21" i="8"/>
  <c r="O48" i="8"/>
  <c r="O52" i="8"/>
  <c r="O54" i="8"/>
  <c r="O56" i="8"/>
  <c r="O60" i="8"/>
  <c r="O62" i="8"/>
  <c r="O33" i="8"/>
  <c r="O49" i="8"/>
  <c r="O36" i="8"/>
  <c r="O38" i="8"/>
  <c r="O73" i="9"/>
  <c r="O47" i="8"/>
  <c r="O28" i="8"/>
  <c r="O30" i="8"/>
  <c r="O41" i="8"/>
  <c r="O53" i="8"/>
  <c r="O55" i="8"/>
  <c r="O57" i="8"/>
  <c r="O44" i="8"/>
  <c r="O46" i="8"/>
  <c r="O14" i="8"/>
  <c r="O6" i="8"/>
  <c r="O37" i="8"/>
  <c r="O39" i="8"/>
  <c r="O16" i="8"/>
  <c r="O25" i="8"/>
  <c r="O34" i="8"/>
  <c r="O50" i="8"/>
  <c r="O20" i="8"/>
  <c r="O24" i="8"/>
  <c r="O42" i="8"/>
  <c r="O58" i="8"/>
  <c r="O52" i="9"/>
  <c r="O56" i="9"/>
  <c r="O60" i="9"/>
  <c r="O69" i="7"/>
  <c r="O74" i="9"/>
  <c r="O31" i="9"/>
  <c r="O35" i="9"/>
  <c r="O65" i="9"/>
  <c r="O68" i="9"/>
  <c r="O12" i="8"/>
  <c r="O66" i="7"/>
  <c r="O39" i="7"/>
  <c r="O43" i="7"/>
  <c r="O45" i="7"/>
  <c r="O47" i="7"/>
  <c r="O55" i="7"/>
  <c r="O59" i="7"/>
  <c r="O61" i="7"/>
  <c r="O36" i="5"/>
  <c r="O28" i="9"/>
  <c r="O30" i="9"/>
  <c r="O32" i="9"/>
  <c r="O34" i="9"/>
  <c r="O36" i="9"/>
  <c r="O41" i="9"/>
  <c r="O45" i="9"/>
  <c r="O47" i="9"/>
  <c r="O49" i="9"/>
  <c r="O51" i="9"/>
  <c r="O53" i="9"/>
  <c r="O55" i="9"/>
  <c r="O57" i="9"/>
  <c r="O59" i="9"/>
  <c r="O67" i="9"/>
  <c r="O69" i="9"/>
  <c r="O71" i="9"/>
  <c r="O29" i="9"/>
  <c r="O37" i="9"/>
  <c r="O43" i="9"/>
  <c r="O40" i="9"/>
  <c r="O42" i="9"/>
  <c r="O46" i="9"/>
  <c r="O50" i="9"/>
  <c r="O58" i="9"/>
  <c r="O64" i="9"/>
  <c r="O72" i="9"/>
  <c r="O39" i="9"/>
  <c r="O66" i="9"/>
  <c r="O33" i="9"/>
  <c r="O54" i="9"/>
  <c r="O62" i="9"/>
  <c r="O70" i="9"/>
  <c r="O27" i="9"/>
  <c r="O44" i="9"/>
  <c r="O48" i="9"/>
  <c r="O61" i="9"/>
  <c r="O63" i="9"/>
  <c r="O46" i="3"/>
  <c r="O54" i="7"/>
  <c r="O56" i="7"/>
  <c r="O58" i="7"/>
  <c r="O60" i="7"/>
  <c r="O62" i="7"/>
  <c r="O64" i="7"/>
  <c r="O28" i="7"/>
  <c r="O29" i="7"/>
  <c r="O33" i="7"/>
  <c r="O35" i="7"/>
  <c r="O30" i="7"/>
  <c r="O32" i="7"/>
  <c r="O34" i="7"/>
  <c r="O50" i="7"/>
  <c r="O70" i="7"/>
  <c r="O72" i="7"/>
  <c r="O53" i="7"/>
  <c r="O65" i="7"/>
  <c r="O71" i="7"/>
  <c r="O73" i="7"/>
  <c r="O38" i="7"/>
  <c r="O40" i="7"/>
  <c r="O42" i="7"/>
  <c r="O44" i="7"/>
  <c r="O41" i="7"/>
  <c r="O26" i="7"/>
  <c r="O49" i="7"/>
  <c r="O51" i="7"/>
  <c r="O68" i="7"/>
  <c r="O36" i="7"/>
  <c r="O57" i="7"/>
  <c r="O27" i="7"/>
  <c r="O46" i="7"/>
  <c r="O48" i="7"/>
  <c r="O63" i="7"/>
  <c r="O31" i="7"/>
  <c r="O52" i="7"/>
  <c r="O67" i="7"/>
  <c r="E38" i="5"/>
  <c r="L43" i="3"/>
  <c r="O43" i="3" s="1"/>
  <c r="E47" i="3"/>
  <c r="H32" i="3"/>
  <c r="O39" i="3"/>
  <c r="E27" i="3"/>
  <c r="E48" i="6"/>
  <c r="E55" i="6"/>
  <c r="H54" i="6"/>
  <c r="H25" i="2"/>
  <c r="O49" i="2"/>
  <c r="H38" i="2"/>
  <c r="E39" i="2"/>
  <c r="H17" i="2"/>
  <c r="H39" i="2"/>
  <c r="H48" i="4"/>
  <c r="M50" i="4"/>
  <c r="O50" i="4" s="1"/>
  <c r="H51" i="4"/>
  <c r="H43" i="3"/>
  <c r="H40" i="5"/>
  <c r="E41" i="5"/>
  <c r="H41" i="5"/>
  <c r="H35" i="5"/>
  <c r="H45" i="5"/>
  <c r="O35" i="5"/>
  <c r="H50" i="5"/>
  <c r="E48" i="4"/>
  <c r="H47" i="4"/>
  <c r="O73" i="6"/>
  <c r="H55" i="6"/>
  <c r="O55" i="6"/>
  <c r="O54" i="6"/>
  <c r="H48" i="6"/>
  <c r="E39" i="6"/>
  <c r="H50" i="6"/>
  <c r="O44" i="6"/>
  <c r="E32" i="3"/>
  <c r="H39" i="3"/>
  <c r="O32" i="3"/>
  <c r="H47" i="3"/>
  <c r="O18" i="3"/>
  <c r="E51" i="3"/>
  <c r="H36" i="3"/>
  <c r="O42" i="3"/>
  <c r="O55" i="3"/>
  <c r="E45" i="3"/>
  <c r="O47" i="3"/>
  <c r="H18" i="3"/>
  <c r="O27" i="3"/>
  <c r="H45" i="3"/>
  <c r="H23" i="3"/>
  <c r="L36" i="3"/>
  <c r="O36" i="3" s="1"/>
  <c r="O45" i="3"/>
  <c r="E46" i="3"/>
  <c r="O41" i="5"/>
  <c r="E26" i="5"/>
  <c r="O40" i="5"/>
  <c r="H36" i="5"/>
  <c r="H55" i="5"/>
  <c r="H44" i="6"/>
  <c r="E15" i="6"/>
  <c r="O50" i="6"/>
  <c r="O48" i="6"/>
  <c r="E46" i="6"/>
  <c r="E59" i="6"/>
  <c r="O39" i="6"/>
  <c r="O111" i="6"/>
  <c r="H46" i="6"/>
  <c r="E40" i="5"/>
  <c r="E48" i="5"/>
  <c r="H26" i="5"/>
  <c r="E36" i="5"/>
  <c r="H15" i="5"/>
  <c r="E15" i="5"/>
  <c r="O26" i="5"/>
  <c r="O50" i="5"/>
  <c r="O15" i="5"/>
  <c r="O45" i="5"/>
  <c r="H56" i="5"/>
  <c r="H21" i="5"/>
  <c r="E55" i="5"/>
  <c r="E45" i="5"/>
  <c r="L55" i="5"/>
  <c r="O55" i="5" s="1"/>
  <c r="E39" i="5"/>
  <c r="E42" i="5"/>
  <c r="O57" i="5"/>
  <c r="E47" i="5"/>
  <c r="E21" i="5"/>
  <c r="E47" i="4"/>
  <c r="O47" i="4"/>
  <c r="H60" i="4"/>
  <c r="H50" i="4"/>
  <c r="O48" i="4"/>
  <c r="O51" i="4"/>
  <c r="O60" i="4"/>
  <c r="H27" i="3"/>
  <c r="H36" i="2"/>
  <c r="E25" i="2"/>
  <c r="E17" i="2"/>
  <c r="O17" i="2"/>
  <c r="O48" i="2"/>
  <c r="O50" i="2"/>
  <c r="O52" i="2"/>
  <c r="O54" i="2"/>
  <c r="H33" i="2"/>
  <c r="H30" i="2"/>
  <c r="O36" i="2"/>
  <c r="O57" i="2"/>
  <c r="O59" i="2"/>
  <c r="O56" i="2"/>
  <c r="O58" i="2"/>
  <c r="O60" i="2"/>
  <c r="O66" i="2"/>
  <c r="O68" i="2"/>
  <c r="O70" i="2"/>
  <c r="O72" i="2"/>
  <c r="O74" i="2"/>
  <c r="O76" i="2"/>
  <c r="O78" i="2"/>
  <c r="O80" i="2"/>
  <c r="O82" i="2"/>
  <c r="O84" i="2"/>
  <c r="O88" i="2"/>
  <c r="O90" i="2"/>
  <c r="H29" i="2"/>
  <c r="E30" i="2"/>
  <c r="O33" i="2"/>
  <c r="O85" i="2"/>
  <c r="O87" i="2"/>
  <c r="O25" i="2"/>
  <c r="O39" i="2"/>
  <c r="H35" i="2"/>
  <c r="O37" i="2"/>
  <c r="O91" i="2"/>
  <c r="O64" i="2"/>
  <c r="O43" i="2"/>
  <c r="O51" i="2"/>
  <c r="O53" i="2"/>
  <c r="O61" i="2"/>
  <c r="O65" i="2"/>
  <c r="O67" i="2"/>
  <c r="O71" i="2"/>
  <c r="O77" i="2"/>
  <c r="O79" i="2"/>
  <c r="O81" i="2"/>
  <c r="O83" i="2"/>
  <c r="O63" i="2"/>
  <c r="E43" i="2"/>
  <c r="E32" i="2"/>
  <c r="L30" i="2"/>
  <c r="O30" i="2" s="1"/>
  <c r="O35" i="2"/>
  <c r="O69" i="2"/>
  <c r="O89" i="2"/>
  <c r="E38" i="2"/>
  <c r="E37" i="2"/>
  <c r="H32" i="2"/>
  <c r="O62" i="2"/>
  <c r="O73" i="2"/>
  <c r="O75" i="2"/>
  <c r="O86" i="2"/>
  <c r="E29" i="2"/>
  <c r="H57" i="6"/>
  <c r="E57" i="6"/>
  <c r="E50" i="6"/>
  <c r="L46" i="6"/>
  <c r="O46" i="6" s="1"/>
  <c r="H59" i="6"/>
  <c r="O59" i="6"/>
  <c r="H15" i="6"/>
  <c r="O76" i="6"/>
  <c r="O57" i="6"/>
  <c r="H39" i="6"/>
  <c r="O78" i="6"/>
  <c r="O68" i="6"/>
  <c r="O94" i="6"/>
  <c r="O102" i="6"/>
  <c r="O104" i="6"/>
  <c r="O108" i="6"/>
  <c r="E53" i="6"/>
  <c r="H53" i="6"/>
  <c r="E60" i="6"/>
  <c r="L60" i="6"/>
  <c r="O60" i="6" s="1"/>
  <c r="O65" i="6"/>
  <c r="O67" i="6"/>
  <c r="O99" i="6"/>
  <c r="O101" i="6"/>
  <c r="O107" i="6"/>
  <c r="O15" i="6"/>
  <c r="O70" i="6"/>
  <c r="O98" i="6"/>
  <c r="O110" i="6"/>
  <c r="O100" i="6"/>
  <c r="O95" i="6"/>
  <c r="O74" i="6"/>
  <c r="O33" i="6"/>
  <c r="O80" i="6"/>
  <c r="O86" i="6"/>
  <c r="O88" i="6"/>
  <c r="O90" i="6"/>
  <c r="O92" i="6"/>
  <c r="O103" i="6"/>
  <c r="O63" i="6"/>
  <c r="O71" i="6"/>
  <c r="O96" i="6"/>
  <c r="O109" i="6"/>
  <c r="O77" i="6"/>
  <c r="O79" i="6"/>
  <c r="O83" i="6"/>
  <c r="O85" i="6"/>
  <c r="O89" i="6"/>
  <c r="O91" i="6"/>
  <c r="H60" i="6"/>
  <c r="O53" i="6"/>
  <c r="O69" i="6"/>
  <c r="O87" i="6"/>
  <c r="O64" i="6"/>
  <c r="O82" i="6"/>
  <c r="O105" i="6"/>
  <c r="O66" i="6"/>
  <c r="O84" i="6"/>
  <c r="O93" i="6"/>
  <c r="E33" i="6"/>
  <c r="O97" i="6"/>
  <c r="O72" i="6"/>
  <c r="O81" i="6"/>
  <c r="O106" i="6"/>
  <c r="H42" i="5"/>
  <c r="H39" i="5"/>
  <c r="H47" i="5"/>
  <c r="O42" i="5"/>
  <c r="H54" i="5"/>
  <c r="O21" i="5"/>
  <c r="O39" i="5"/>
  <c r="O56" i="5"/>
  <c r="O82" i="5"/>
  <c r="O84" i="5"/>
  <c r="O86" i="5"/>
  <c r="O90" i="5"/>
  <c r="O60" i="5"/>
  <c r="E54" i="5"/>
  <c r="H28" i="5"/>
  <c r="O89" i="5"/>
  <c r="E52" i="5"/>
  <c r="O47" i="5"/>
  <c r="L52" i="5"/>
  <c r="O52" i="5" s="1"/>
  <c r="O76" i="5"/>
  <c r="O28" i="5"/>
  <c r="O38" i="5"/>
  <c r="O71" i="5"/>
  <c r="O73" i="5"/>
  <c r="O101" i="5"/>
  <c r="O103" i="5"/>
  <c r="H38" i="5"/>
  <c r="O92" i="5"/>
  <c r="O100" i="5"/>
  <c r="O102" i="5"/>
  <c r="E28" i="5"/>
  <c r="O48" i="5"/>
  <c r="O61" i="5"/>
  <c r="O63" i="5"/>
  <c r="O65" i="5"/>
  <c r="O77" i="5"/>
  <c r="O79" i="5"/>
  <c r="O81" i="5"/>
  <c r="O85" i="5"/>
  <c r="O87" i="5"/>
  <c r="O97" i="5"/>
  <c r="O58" i="5"/>
  <c r="O70" i="5"/>
  <c r="O80" i="5"/>
  <c r="H48" i="5"/>
  <c r="O96" i="5"/>
  <c r="O75" i="5"/>
  <c r="O88" i="5"/>
  <c r="O72" i="5"/>
  <c r="O74" i="5"/>
  <c r="O91" i="5"/>
  <c r="O104" i="5"/>
  <c r="O67" i="5"/>
  <c r="O54" i="5"/>
  <c r="O59" i="5"/>
  <c r="O78" i="5"/>
  <c r="O93" i="5"/>
  <c r="O95" i="5"/>
  <c r="O99" i="5"/>
  <c r="O94" i="5"/>
  <c r="O69" i="5"/>
  <c r="O62" i="5"/>
  <c r="O83" i="5"/>
  <c r="O98" i="5"/>
  <c r="O64" i="5"/>
  <c r="O66" i="5"/>
  <c r="O66" i="3"/>
  <c r="O68" i="3"/>
  <c r="O70" i="3"/>
  <c r="H51" i="3"/>
  <c r="O23" i="3"/>
  <c r="O61" i="3"/>
  <c r="O63" i="3"/>
  <c r="O103" i="3"/>
  <c r="E23" i="3"/>
  <c r="H46" i="3"/>
  <c r="H7" i="3"/>
  <c r="O58" i="3"/>
  <c r="O60" i="3"/>
  <c r="O80" i="3"/>
  <c r="O94" i="3"/>
  <c r="O73" i="3"/>
  <c r="O77" i="3"/>
  <c r="O79" i="3"/>
  <c r="O81" i="3"/>
  <c r="O83" i="3"/>
  <c r="O87" i="3"/>
  <c r="O89" i="3"/>
  <c r="O93" i="3"/>
  <c r="O95" i="3"/>
  <c r="O97" i="3"/>
  <c r="O99" i="3"/>
  <c r="O90" i="3"/>
  <c r="O62" i="3"/>
  <c r="O96" i="3"/>
  <c r="O7" i="3"/>
  <c r="O71" i="3"/>
  <c r="O86" i="3"/>
  <c r="O100" i="3"/>
  <c r="O102" i="3"/>
  <c r="L51" i="3"/>
  <c r="O51" i="3" s="1"/>
  <c r="O75" i="3"/>
  <c r="O91" i="3"/>
  <c r="O72" i="3"/>
  <c r="O76" i="3"/>
  <c r="O82" i="3"/>
  <c r="O57" i="3"/>
  <c r="O64" i="3"/>
  <c r="O84" i="3"/>
  <c r="O59" i="3"/>
  <c r="O88" i="3"/>
  <c r="O101" i="3"/>
  <c r="O92" i="3"/>
  <c r="O56" i="3"/>
  <c r="O65" i="3"/>
  <c r="O74" i="3"/>
  <c r="O85" i="3"/>
  <c r="O98" i="3"/>
  <c r="O69" i="3"/>
  <c r="O78" i="3"/>
  <c r="H52" i="5"/>
  <c r="H43" i="2"/>
  <c r="H28" i="2"/>
  <c r="E28" i="2"/>
  <c r="O29" i="2"/>
  <c r="H37" i="2"/>
  <c r="O38" i="2"/>
  <c r="O32" i="2"/>
  <c r="O28" i="2"/>
  <c r="O71" i="4"/>
  <c r="E104" i="4"/>
  <c r="O104" i="4"/>
  <c r="H78" i="4"/>
  <c r="E78" i="4"/>
  <c r="O78" i="4"/>
  <c r="L39" i="4" l="1"/>
  <c r="M39" i="4"/>
  <c r="O39" i="4" l="1"/>
  <c r="E39" i="4"/>
  <c r="H39" i="4"/>
  <c r="H89" i="4"/>
  <c r="L89" i="4"/>
  <c r="H72" i="4"/>
  <c r="L72" i="4"/>
  <c r="H75" i="4"/>
  <c r="L74" i="4"/>
  <c r="L97" i="4"/>
  <c r="M74" i="4"/>
  <c r="M72" i="4"/>
  <c r="L75" i="4"/>
  <c r="M75" i="4"/>
  <c r="M89" i="4"/>
  <c r="M97" i="4"/>
  <c r="H97" i="4" l="1"/>
  <c r="H74" i="4"/>
  <c r="O97" i="4"/>
  <c r="O74" i="4"/>
  <c r="E74" i="4"/>
  <c r="O72" i="4"/>
  <c r="E72" i="4"/>
  <c r="O75" i="4"/>
  <c r="E75" i="4"/>
  <c r="O89" i="4"/>
  <c r="E89" i="4"/>
  <c r="E97" i="4"/>
  <c r="L64" i="4"/>
  <c r="L103" i="4"/>
  <c r="M103" i="4"/>
  <c r="M90" i="4"/>
  <c r="L90" i="4"/>
  <c r="M54" i="4"/>
  <c r="M64" i="4"/>
  <c r="O103" i="4" l="1"/>
  <c r="E90" i="4"/>
  <c r="H103" i="4"/>
  <c r="E103" i="4"/>
  <c r="E54" i="4"/>
  <c r="H90" i="4"/>
  <c r="L54" i="4"/>
  <c r="O54" i="4" s="1"/>
  <c r="O90" i="4"/>
  <c r="H54" i="4"/>
  <c r="H64" i="4"/>
  <c r="E64" i="4"/>
  <c r="O64" i="4"/>
  <c r="M87" i="4" l="1"/>
  <c r="L87" i="4"/>
  <c r="E87" i="4"/>
  <c r="E108" i="4"/>
  <c r="M95" i="4"/>
  <c r="L95" i="4"/>
  <c r="L88" i="4"/>
  <c r="E86" i="4"/>
  <c r="E66" i="4"/>
  <c r="E88" i="4"/>
  <c r="E105" i="4"/>
  <c r="E111" i="4"/>
  <c r="E91" i="4"/>
  <c r="E102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85" i="4"/>
  <c r="E101" i="4"/>
  <c r="L94" i="4"/>
  <c r="L107" i="4"/>
  <c r="L83" i="4"/>
  <c r="L98" i="4"/>
  <c r="L96" i="4"/>
  <c r="L81" i="4"/>
  <c r="L80" i="4"/>
  <c r="O80" i="4" s="1"/>
  <c r="L85" i="4"/>
  <c r="L101" i="4"/>
  <c r="L109" i="4"/>
  <c r="L113" i="4"/>
  <c r="L76" i="4"/>
  <c r="L70" i="4"/>
  <c r="L73" i="4"/>
  <c r="L99" i="4"/>
  <c r="L114" i="4"/>
  <c r="L106" i="4"/>
  <c r="L110" i="4"/>
  <c r="L100" i="4"/>
  <c r="L79" i="4"/>
  <c r="L115" i="4"/>
  <c r="L92" i="4"/>
  <c r="L77" i="4"/>
  <c r="L84" i="4"/>
  <c r="L82" i="4"/>
  <c r="L93" i="4"/>
  <c r="L112" i="4"/>
  <c r="L86" i="4"/>
  <c r="L66" i="4"/>
  <c r="L105" i="4"/>
  <c r="L111" i="4"/>
  <c r="L91" i="4"/>
  <c r="L102" i="4"/>
  <c r="L116" i="4"/>
  <c r="L108" i="4" l="1"/>
  <c r="O95" i="4"/>
  <c r="H87" i="4"/>
  <c r="O87" i="4"/>
  <c r="H95" i="4"/>
  <c r="E95" i="4"/>
  <c r="E94" i="4"/>
  <c r="E107" i="4"/>
  <c r="E83" i="4"/>
  <c r="E98" i="4"/>
  <c r="E96" i="4"/>
  <c r="E81" i="4"/>
  <c r="E30" i="4"/>
  <c r="E80" i="4"/>
  <c r="E109" i="4"/>
  <c r="E113" i="4"/>
  <c r="E76" i="4"/>
  <c r="E70" i="4"/>
  <c r="E73" i="4"/>
  <c r="E99" i="4"/>
  <c r="E114" i="4"/>
  <c r="E106" i="4"/>
  <c r="E110" i="4"/>
  <c r="E100" i="4"/>
  <c r="E79" i="4"/>
  <c r="E115" i="4"/>
  <c r="E92" i="4"/>
  <c r="E77" i="4"/>
  <c r="E84" i="4"/>
  <c r="E82" i="4"/>
  <c r="E93" i="4"/>
  <c r="M139" i="4" l="1"/>
  <c r="O139" i="4" s="1"/>
  <c r="H139" i="4"/>
  <c r="E139" i="4"/>
  <c r="M138" i="4"/>
  <c r="O138" i="4" s="1"/>
  <c r="H138" i="4"/>
  <c r="E138" i="4"/>
  <c r="M137" i="4"/>
  <c r="O137" i="4" s="1"/>
  <c r="H137" i="4"/>
  <c r="E137" i="4"/>
  <c r="M136" i="4"/>
  <c r="O136" i="4" s="1"/>
  <c r="H136" i="4"/>
  <c r="E136" i="4"/>
  <c r="M135" i="4"/>
  <c r="O135" i="4" s="1"/>
  <c r="H135" i="4"/>
  <c r="M134" i="4"/>
  <c r="O134" i="4" s="1"/>
  <c r="H134" i="4"/>
  <c r="M133" i="4"/>
  <c r="O133" i="4" s="1"/>
  <c r="H133" i="4"/>
  <c r="M132" i="4"/>
  <c r="O132" i="4" s="1"/>
  <c r="H132" i="4"/>
  <c r="M131" i="4"/>
  <c r="O131" i="4" s="1"/>
  <c r="H131" i="4"/>
  <c r="M130" i="4"/>
  <c r="O130" i="4" s="1"/>
  <c r="H130" i="4"/>
  <c r="M129" i="4"/>
  <c r="O129" i="4" s="1"/>
  <c r="H129" i="4"/>
  <c r="M128" i="4"/>
  <c r="O128" i="4" s="1"/>
  <c r="H128" i="4"/>
  <c r="M127" i="4"/>
  <c r="O127" i="4" s="1"/>
  <c r="H127" i="4"/>
  <c r="M126" i="4"/>
  <c r="O126" i="4" s="1"/>
  <c r="H126" i="4"/>
  <c r="M125" i="4"/>
  <c r="O125" i="4" s="1"/>
  <c r="H125" i="4"/>
  <c r="M124" i="4"/>
  <c r="O124" i="4" s="1"/>
  <c r="H124" i="4"/>
  <c r="M123" i="4"/>
  <c r="O123" i="4" s="1"/>
  <c r="H123" i="4"/>
  <c r="M122" i="4"/>
  <c r="O122" i="4" s="1"/>
  <c r="H122" i="4"/>
  <c r="M121" i="4"/>
  <c r="O121" i="4" s="1"/>
  <c r="H121" i="4"/>
  <c r="M120" i="4"/>
  <c r="O120" i="4" s="1"/>
  <c r="H120" i="4"/>
  <c r="M119" i="4"/>
  <c r="O119" i="4" s="1"/>
  <c r="H119" i="4"/>
  <c r="M118" i="4"/>
  <c r="O118" i="4" s="1"/>
  <c r="H118" i="4"/>
  <c r="M117" i="4"/>
  <c r="O117" i="4" s="1"/>
  <c r="H117" i="4"/>
  <c r="M116" i="4"/>
  <c r="O116" i="4" s="1"/>
  <c r="H116" i="4"/>
  <c r="M102" i="4"/>
  <c r="O102" i="4" s="1"/>
  <c r="H102" i="4"/>
  <c r="M91" i="4"/>
  <c r="O91" i="4" s="1"/>
  <c r="H91" i="4"/>
  <c r="M111" i="4"/>
  <c r="O111" i="4" s="1"/>
  <c r="H111" i="4"/>
  <c r="M105" i="4"/>
  <c r="O105" i="4" s="1"/>
  <c r="H105" i="4"/>
  <c r="M88" i="4"/>
  <c r="O88" i="4" s="1"/>
  <c r="H88" i="4"/>
  <c r="M66" i="4"/>
  <c r="O66" i="4" s="1"/>
  <c r="H66" i="4"/>
  <c r="M86" i="4"/>
  <c r="O86" i="4" s="1"/>
  <c r="H86" i="4"/>
  <c r="M112" i="4"/>
  <c r="O112" i="4" s="1"/>
  <c r="H112" i="4"/>
  <c r="E112" i="4"/>
  <c r="M93" i="4"/>
  <c r="O93" i="4" s="1"/>
  <c r="H93" i="4"/>
  <c r="M82" i="4"/>
  <c r="O82" i="4" s="1"/>
  <c r="H82" i="4"/>
  <c r="M84" i="4"/>
  <c r="O84" i="4" s="1"/>
  <c r="H84" i="4"/>
  <c r="M77" i="4"/>
  <c r="O77" i="4" s="1"/>
  <c r="H77" i="4"/>
  <c r="M92" i="4"/>
  <c r="O92" i="4" s="1"/>
  <c r="H92" i="4"/>
  <c r="M115" i="4"/>
  <c r="O115" i="4" s="1"/>
  <c r="H115" i="4"/>
  <c r="M79" i="4"/>
  <c r="O79" i="4" s="1"/>
  <c r="H79" i="4"/>
  <c r="M100" i="4"/>
  <c r="O100" i="4" s="1"/>
  <c r="H100" i="4"/>
  <c r="M110" i="4"/>
  <c r="O110" i="4" s="1"/>
  <c r="H110" i="4"/>
  <c r="M106" i="4"/>
  <c r="O106" i="4" s="1"/>
  <c r="H106" i="4"/>
  <c r="M114" i="4"/>
  <c r="O114" i="4" s="1"/>
  <c r="H114" i="4"/>
  <c r="M99" i="4"/>
  <c r="O99" i="4" s="1"/>
  <c r="H99" i="4"/>
  <c r="M73" i="4"/>
  <c r="O73" i="4" s="1"/>
  <c r="M70" i="4"/>
  <c r="O70" i="4" s="1"/>
  <c r="H70" i="4"/>
  <c r="M76" i="4"/>
  <c r="O76" i="4" s="1"/>
  <c r="H76" i="4"/>
  <c r="M113" i="4"/>
  <c r="O113" i="4" s="1"/>
  <c r="H113" i="4"/>
  <c r="M109" i="4"/>
  <c r="O109" i="4" s="1"/>
  <c r="H109" i="4"/>
  <c r="M101" i="4"/>
  <c r="O101" i="4" s="1"/>
  <c r="H101" i="4"/>
  <c r="M85" i="4"/>
  <c r="O85" i="4" s="1"/>
  <c r="H85" i="4"/>
  <c r="M108" i="4"/>
  <c r="O108" i="4" s="1"/>
  <c r="H108" i="4"/>
  <c r="H80" i="4"/>
  <c r="M30" i="4"/>
  <c r="O30" i="4" s="1"/>
  <c r="H30" i="4"/>
  <c r="M81" i="4"/>
  <c r="O81" i="4" s="1"/>
  <c r="H81" i="4"/>
  <c r="M96" i="4"/>
  <c r="O96" i="4" s="1"/>
  <c r="H96" i="4"/>
  <c r="M98" i="4"/>
  <c r="O98" i="4" s="1"/>
  <c r="H98" i="4"/>
  <c r="M83" i="4"/>
  <c r="O83" i="4" s="1"/>
  <c r="H83" i="4"/>
  <c r="M107" i="4"/>
  <c r="O107" i="4" s="1"/>
  <c r="H107" i="4"/>
  <c r="M94" i="4"/>
  <c r="O94" i="4" s="1"/>
  <c r="H94" i="4"/>
  <c r="E55" i="3" l="1"/>
  <c r="H7" i="7"/>
</calcChain>
</file>

<file path=xl/sharedStrings.xml><?xml version="1.0" encoding="utf-8"?>
<sst xmlns="http://schemas.openxmlformats.org/spreadsheetml/2006/main" count="368" uniqueCount="195">
  <si>
    <t>Titan Tournaments Points System: Participating = 10pts/ Win = 10pts/ Tie = 5pts/ 3rd place = 20pts/ 2nd place = 40pts/ 1st place = 60pts</t>
  </si>
  <si>
    <t>Wins</t>
  </si>
  <si>
    <t>Losses</t>
  </si>
  <si>
    <t>Ties</t>
  </si>
  <si>
    <t>Win Pct.</t>
  </si>
  <si>
    <t>R.S.</t>
  </si>
  <si>
    <t>R.A.</t>
  </si>
  <si>
    <t>R.D.</t>
  </si>
  <si>
    <t>1st</t>
  </si>
  <si>
    <t>2nd</t>
  </si>
  <si>
    <t>3rd</t>
  </si>
  <si>
    <t>Win Pts</t>
  </si>
  <si>
    <t>Tie Pts</t>
  </si>
  <si>
    <t>Partic.</t>
  </si>
  <si>
    <t>Total Points</t>
  </si>
  <si>
    <t>7U Baseball</t>
  </si>
  <si>
    <t>8U Baseball</t>
  </si>
  <si>
    <t>9U Baseball</t>
  </si>
  <si>
    <t>10U Baseball</t>
  </si>
  <si>
    <t>11U Baseball</t>
  </si>
  <si>
    <t>12U Baseball</t>
  </si>
  <si>
    <t>13U Baseball</t>
  </si>
  <si>
    <t>14U Baseball</t>
  </si>
  <si>
    <t>15U Baseball</t>
  </si>
  <si>
    <t>16-18U Baseball</t>
  </si>
  <si>
    <t>Georgia Sticks</t>
  </si>
  <si>
    <t>Gold City Baseball</t>
  </si>
  <si>
    <t>Morgan Mallards</t>
  </si>
  <si>
    <t>Premier Lions</t>
  </si>
  <si>
    <t>Archer Select - Torrey</t>
  </si>
  <si>
    <t>Monroe Storm</t>
  </si>
  <si>
    <t>Select Lions 10U</t>
  </si>
  <si>
    <t>TE Sluggers Brandenburg</t>
  </si>
  <si>
    <t>Ambush Fauley</t>
  </si>
  <si>
    <t>GA Raptors</t>
  </si>
  <si>
    <t>N GA Junkyard Dawgs</t>
  </si>
  <si>
    <t>Premier Athletics</t>
  </si>
  <si>
    <t>WG Warriors Green</t>
  </si>
  <si>
    <t>N GA Hitmen</t>
  </si>
  <si>
    <t>Phoenix Elite Sharks</t>
  </si>
  <si>
    <t>Walton Co A.S.</t>
  </si>
  <si>
    <t>Dirty South Outlaws</t>
  </si>
  <si>
    <t>GA Cannonballers</t>
  </si>
  <si>
    <t>Georgia Legends</t>
  </si>
  <si>
    <t>Newton Rookies</t>
  </si>
  <si>
    <t>South River Mudcats</t>
  </si>
  <si>
    <t>Southside Braves</t>
  </si>
  <si>
    <t>WG Warriors</t>
  </si>
  <si>
    <t>Dawson Outsiders</t>
  </si>
  <si>
    <t>Macon Pain Prospects</t>
  </si>
  <si>
    <t>Monroe Expos</t>
  </si>
  <si>
    <t>N GA Aces</t>
  </si>
  <si>
    <t>SE Angels Reds</t>
  </si>
  <si>
    <t>Athens Elite</t>
  </si>
  <si>
    <t>FTB GA 9U</t>
  </si>
  <si>
    <t>Lions Baseball</t>
  </si>
  <si>
    <t>Newton Naturals</t>
  </si>
  <si>
    <t>TE Sluggers Fordham</t>
  </si>
  <si>
    <t>Home Plate - Jones</t>
  </si>
  <si>
    <t>GA Titans - Harrison</t>
  </si>
  <si>
    <t>Fury Baseball</t>
  </si>
  <si>
    <t>GA Liberty</t>
  </si>
  <si>
    <t>WOW Factor SE</t>
  </si>
  <si>
    <t>Dingers</t>
  </si>
  <si>
    <t xml:space="preserve">Walton Co A.S. </t>
  </si>
  <si>
    <t>Mountain View Bears</t>
  </si>
  <si>
    <t>Monticello Canes</t>
  </si>
  <si>
    <t>Around the Horn</t>
  </si>
  <si>
    <t>Baldwin Knights</t>
  </si>
  <si>
    <t>Georgia Chiefs</t>
  </si>
  <si>
    <t>Archer Select - Hunter</t>
  </si>
  <si>
    <t>Brookwood Indians</t>
  </si>
  <si>
    <t>Walton Scrappers</t>
  </si>
  <si>
    <t>MC Hawks</t>
  </si>
  <si>
    <t>Brookwood - Layson</t>
  </si>
  <si>
    <t>Adrenaline Baseball</t>
  </si>
  <si>
    <t>Aces</t>
  </si>
  <si>
    <t>EC Invaders</t>
  </si>
  <si>
    <t>Flush Baseball Barrow</t>
  </si>
  <si>
    <t>GA Assault</t>
  </si>
  <si>
    <t>OC River Dawgs</t>
  </si>
  <si>
    <t>SC Squirrels</t>
  </si>
  <si>
    <t>Stingers</t>
  </si>
  <si>
    <t>North GA Stripers</t>
  </si>
  <si>
    <t>Assassins</t>
  </si>
  <si>
    <t>Elite Sluggers</t>
  </si>
  <si>
    <t>NEGA Goats</t>
  </si>
  <si>
    <t>Avalanche</t>
  </si>
  <si>
    <t>EC Hustlers</t>
  </si>
  <si>
    <t>N GA Thunder</t>
  </si>
  <si>
    <t>Xtreme Xposure</t>
  </si>
  <si>
    <t>Augusta Hammers</t>
  </si>
  <si>
    <t>Monticello Mallards</t>
  </si>
  <si>
    <t>Elite Sluggers Nunez</t>
  </si>
  <si>
    <t>FTB GA 10U</t>
  </si>
  <si>
    <t>Morgan Maniacs</t>
  </si>
  <si>
    <t>Mayhem Baseball</t>
  </si>
  <si>
    <t>Mudcats 12U</t>
  </si>
  <si>
    <t>Showtime - Newberry</t>
  </si>
  <si>
    <t>Classic City Dirtbags</t>
  </si>
  <si>
    <t>AC Athletics</t>
  </si>
  <si>
    <t>N GA Mud Dogs</t>
  </si>
  <si>
    <t>Grayson Rams</t>
  </si>
  <si>
    <t>Ambush - Patterson</t>
  </si>
  <si>
    <t>GA Chiefs</t>
  </si>
  <si>
    <t>Colts Baseball</t>
  </si>
  <si>
    <t>Outlaws Baseball</t>
  </si>
  <si>
    <t>Oconee Yard Dogs</t>
  </si>
  <si>
    <t>Monticello Outlaws</t>
  </si>
  <si>
    <t>Newton Naturals K/H</t>
  </si>
  <si>
    <t>5 Star Generals</t>
  </si>
  <si>
    <t>Swamp Donkeys</t>
  </si>
  <si>
    <t>Line Drive Academy</t>
  </si>
  <si>
    <t>N GA Skeeters - Burton</t>
  </si>
  <si>
    <t>Heaters</t>
  </si>
  <si>
    <t>Fielder's Choice Twins</t>
  </si>
  <si>
    <t>Bandits</t>
  </si>
  <si>
    <t>GA Redbirds</t>
  </si>
  <si>
    <t>GA Legends</t>
  </si>
  <si>
    <t>Lights Out</t>
  </si>
  <si>
    <t>N Oconee Titans</t>
  </si>
  <si>
    <t>Fury - Cooper</t>
  </si>
  <si>
    <t>N GA Blaze</t>
  </si>
  <si>
    <t>The Crew</t>
  </si>
  <si>
    <t>Putnam Dawgs</t>
  </si>
  <si>
    <t>Athens Elite Red</t>
  </si>
  <si>
    <t>Prime - Baston</t>
  </si>
  <si>
    <t>Rake Millunzi</t>
  </si>
  <si>
    <t>Rising Legends</t>
  </si>
  <si>
    <t>OC Legends</t>
  </si>
  <si>
    <t>Misfits Reloaded</t>
  </si>
  <si>
    <t>Home Plate - Bingham</t>
  </si>
  <si>
    <t>Murphy Candler Brewers</t>
  </si>
  <si>
    <t>Young Guns</t>
  </si>
  <si>
    <t>Naturals - Crutchfield</t>
  </si>
  <si>
    <t>North GA Junkyard Dawgs</t>
  </si>
  <si>
    <t>Statham Pickles</t>
  </si>
  <si>
    <t>Launch Angle</t>
  </si>
  <si>
    <t>WOW Factor - Harvey</t>
  </si>
  <si>
    <t>Eagles Elite</t>
  </si>
  <si>
    <t>Westminster Tribe</t>
  </si>
  <si>
    <t>Miners Baseball Club</t>
  </si>
  <si>
    <t>GA Titans - Watson</t>
  </si>
  <si>
    <t>Social Circle Bananas</t>
  </si>
  <si>
    <t>BE 8U</t>
  </si>
  <si>
    <t>Jefferson Dragons</t>
  </si>
  <si>
    <t>Walton Clippers</t>
  </si>
  <si>
    <t>OC Legends - Cutsail</t>
  </si>
  <si>
    <t>Muddog Nation</t>
  </si>
  <si>
    <t>Sandlot Sluggers</t>
  </si>
  <si>
    <t>Showtime - Belshan</t>
  </si>
  <si>
    <t>Lumpkin Indian Outlaws</t>
  </si>
  <si>
    <t>SE Canes</t>
  </si>
  <si>
    <t>Ambush - McClintock</t>
  </si>
  <si>
    <t>Fury - Wright</t>
  </si>
  <si>
    <t>BE Baseball - Sayani</t>
  </si>
  <si>
    <t>EC Padres</t>
  </si>
  <si>
    <t>Social Circle Bombers</t>
  </si>
  <si>
    <t>WOW Factor Shockley</t>
  </si>
  <si>
    <t>C4 Sluggers</t>
  </si>
  <si>
    <t>GBA Spiked 9</t>
  </si>
  <si>
    <t>Arsenal</t>
  </si>
  <si>
    <t>Covington Reds</t>
  </si>
  <si>
    <t>BE Baseball - Meier</t>
  </si>
  <si>
    <t>Legacy Team - Perry</t>
  </si>
  <si>
    <t>Factory Select</t>
  </si>
  <si>
    <t>ET Aliens</t>
  </si>
  <si>
    <t>DSB</t>
  </si>
  <si>
    <t>FTB GA 8UKP</t>
  </si>
  <si>
    <t>Archer Select</t>
  </si>
  <si>
    <t>Bandits 11U Black</t>
  </si>
  <si>
    <t>Dingers 11U Premier</t>
  </si>
  <si>
    <t>Georgia Select Braves</t>
  </si>
  <si>
    <t>Five Star West</t>
  </si>
  <si>
    <t>OC Legends - Beyatt</t>
  </si>
  <si>
    <t>Barnesville Vipers</t>
  </si>
  <si>
    <t>Athens Biscuits</t>
  </si>
  <si>
    <t>AC Athletics Orioles</t>
  </si>
  <si>
    <t>AC Athletics Braves</t>
  </si>
  <si>
    <t>NE GA Goats</t>
  </si>
  <si>
    <t>Ambush - Archer</t>
  </si>
  <si>
    <t>Ambush - Mills</t>
  </si>
  <si>
    <t>Toccoa Stars</t>
  </si>
  <si>
    <t>Athens Phalanx</t>
  </si>
  <si>
    <t>Team Venom</t>
  </si>
  <si>
    <t>Dirty South</t>
  </si>
  <si>
    <t>Highlight Factory</t>
  </si>
  <si>
    <t>ES Baseball Rosant</t>
  </si>
  <si>
    <t>Venezuelan Warriors</t>
  </si>
  <si>
    <t>Factory Elite</t>
  </si>
  <si>
    <t>ABA Warriors</t>
  </si>
  <si>
    <t>Diesel Dawgs Red</t>
  </si>
  <si>
    <t>V36 Elite Sluggers</t>
  </si>
  <si>
    <t>Flying Chanclas</t>
  </si>
  <si>
    <t>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</si>
</sst>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0" fontId="0" fillId="0" borderId="0" xfId="0" applyNumberFormat="1"/>
    <xf numFmtId="0" fontId="1" fillId="0" borderId="0" xfId="0" applyFont="1"/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"/>
  <sheetViews>
    <sheetView workbookViewId="0">
      <selection activeCell="A2" sqref="A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E3" s="2" t="e">
        <f t="shared" ref="E3:E66" si="0">(B3)/(B3+C3+D3)</f>
        <v>#DIV/0!</v>
      </c>
      <c r="H3">
        <f t="shared" ref="H3:H66" si="1">F3-G3</f>
        <v>0</v>
      </c>
      <c r="L3">
        <f t="shared" ref="L3:L56" si="2">B3*10</f>
        <v>0</v>
      </c>
      <c r="M3">
        <f t="shared" ref="M3:M19" si="3">D3*5</f>
        <v>0</v>
      </c>
      <c r="O3">
        <f t="shared" ref="O3:O49" si="4">SUM(I3:N3)</f>
        <v>0</v>
      </c>
    </row>
    <row r="4" spans="1:27" ht="14.25" customHeight="1" x14ac:dyDescent="0.25">
      <c r="E4" s="2" t="e">
        <f t="shared" si="0"/>
        <v>#DIV/0!</v>
      </c>
      <c r="H4">
        <f t="shared" si="1"/>
        <v>0</v>
      </c>
      <c r="L4">
        <v>0</v>
      </c>
      <c r="M4">
        <f t="shared" si="3"/>
        <v>0</v>
      </c>
      <c r="O4">
        <f t="shared" si="4"/>
        <v>0</v>
      </c>
    </row>
    <row r="5" spans="1:27" x14ac:dyDescent="0.25">
      <c r="E5" s="2" t="e">
        <f t="shared" si="0"/>
        <v>#DIV/0!</v>
      </c>
      <c r="H5">
        <f t="shared" si="1"/>
        <v>0</v>
      </c>
      <c r="L5">
        <f t="shared" ref="L5" si="5">B5*10</f>
        <v>0</v>
      </c>
      <c r="M5">
        <f t="shared" si="3"/>
        <v>0</v>
      </c>
      <c r="O5">
        <f t="shared" ref="O5" si="6">SUM(I5:N5)</f>
        <v>0</v>
      </c>
    </row>
    <row r="6" spans="1:27" x14ac:dyDescent="0.25">
      <c r="E6" s="2" t="e">
        <f t="shared" si="0"/>
        <v>#DIV/0!</v>
      </c>
      <c r="H6">
        <f t="shared" si="1"/>
        <v>0</v>
      </c>
      <c r="L6">
        <f t="shared" si="2"/>
        <v>0</v>
      </c>
      <c r="M6">
        <f t="shared" si="3"/>
        <v>0</v>
      </c>
      <c r="O6">
        <f t="shared" si="4"/>
        <v>0</v>
      </c>
    </row>
    <row r="7" spans="1:27" x14ac:dyDescent="0.25">
      <c r="E7" s="2" t="e">
        <f t="shared" si="0"/>
        <v>#DIV/0!</v>
      </c>
      <c r="H7">
        <f t="shared" si="1"/>
        <v>0</v>
      </c>
      <c r="L7">
        <f t="shared" si="2"/>
        <v>0</v>
      </c>
      <c r="M7">
        <f t="shared" si="3"/>
        <v>0</v>
      </c>
      <c r="O7">
        <f t="shared" si="4"/>
        <v>0</v>
      </c>
    </row>
    <row r="8" spans="1:27" x14ac:dyDescent="0.25">
      <c r="E8" s="2" t="e">
        <f t="shared" si="0"/>
        <v>#DIV/0!</v>
      </c>
      <c r="H8">
        <f t="shared" si="1"/>
        <v>0</v>
      </c>
      <c r="L8">
        <f t="shared" si="2"/>
        <v>0</v>
      </c>
      <c r="M8">
        <f t="shared" si="3"/>
        <v>0</v>
      </c>
      <c r="O8">
        <f t="shared" ref="O8" si="7">SUM(I8:N8)</f>
        <v>0</v>
      </c>
    </row>
    <row r="9" spans="1:27" x14ac:dyDescent="0.25">
      <c r="E9" s="2" t="e">
        <f t="shared" si="0"/>
        <v>#DIV/0!</v>
      </c>
      <c r="H9">
        <f t="shared" si="1"/>
        <v>0</v>
      </c>
      <c r="L9">
        <f t="shared" si="2"/>
        <v>0</v>
      </c>
      <c r="M9">
        <f t="shared" si="3"/>
        <v>0</v>
      </c>
      <c r="O9">
        <f t="shared" si="4"/>
        <v>0</v>
      </c>
    </row>
    <row r="10" spans="1:27" x14ac:dyDescent="0.25">
      <c r="E10" s="2" t="e">
        <f t="shared" si="0"/>
        <v>#DIV/0!</v>
      </c>
      <c r="H10">
        <f t="shared" si="1"/>
        <v>0</v>
      </c>
      <c r="L10">
        <f t="shared" si="2"/>
        <v>0</v>
      </c>
      <c r="M10">
        <f t="shared" si="3"/>
        <v>0</v>
      </c>
      <c r="O10">
        <f t="shared" si="4"/>
        <v>0</v>
      </c>
    </row>
    <row r="11" spans="1:27" x14ac:dyDescent="0.25">
      <c r="E11" s="2" t="e">
        <f t="shared" si="0"/>
        <v>#DIV/0!</v>
      </c>
      <c r="H11">
        <f t="shared" si="1"/>
        <v>0</v>
      </c>
      <c r="L11">
        <f t="shared" si="2"/>
        <v>0</v>
      </c>
      <c r="M11">
        <f t="shared" si="3"/>
        <v>0</v>
      </c>
      <c r="O11">
        <f t="shared" ref="O11" si="8">SUM(I11:N11)</f>
        <v>0</v>
      </c>
    </row>
    <row r="12" spans="1:27" x14ac:dyDescent="0.25">
      <c r="E12" s="2" t="e">
        <f t="shared" si="0"/>
        <v>#DIV/0!</v>
      </c>
      <c r="H12">
        <f t="shared" si="1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25">
      <c r="E13" s="2" t="e">
        <f t="shared" si="0"/>
        <v>#DIV/0!</v>
      </c>
      <c r="H13">
        <f t="shared" si="1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25">
      <c r="E14" s="2" t="e">
        <f t="shared" si="0"/>
        <v>#DIV/0!</v>
      </c>
      <c r="H14">
        <f t="shared" si="1"/>
        <v>0</v>
      </c>
      <c r="L14">
        <f t="shared" si="2"/>
        <v>0</v>
      </c>
      <c r="M14">
        <f t="shared" si="3"/>
        <v>0</v>
      </c>
      <c r="O14">
        <f t="shared" ref="O14" si="9">SUM(I14:N14)</f>
        <v>0</v>
      </c>
    </row>
    <row r="15" spans="1:27" x14ac:dyDescent="0.25">
      <c r="E15" s="2" t="e">
        <f t="shared" si="0"/>
        <v>#DIV/0!</v>
      </c>
      <c r="H15">
        <f t="shared" si="1"/>
        <v>0</v>
      </c>
      <c r="L15">
        <f t="shared" si="2"/>
        <v>0</v>
      </c>
      <c r="M15">
        <f t="shared" si="3"/>
        <v>0</v>
      </c>
      <c r="O15">
        <f t="shared" ref="O15" si="10">SUM(I15:N15)</f>
        <v>0</v>
      </c>
    </row>
    <row r="16" spans="1:27" x14ac:dyDescent="0.2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2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5:15" x14ac:dyDescent="0.2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ref="O18" si="11">SUM(I18:N18)</f>
        <v>0</v>
      </c>
    </row>
    <row r="19" spans="5:15" x14ac:dyDescent="0.2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2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v>0</v>
      </c>
      <c r="O20">
        <f t="shared" si="4"/>
        <v>0</v>
      </c>
    </row>
    <row r="21" spans="5:15" x14ac:dyDescent="0.2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ref="M21:M79" si="12">D21*5</f>
        <v>0</v>
      </c>
      <c r="O21">
        <f t="shared" si="4"/>
        <v>0</v>
      </c>
    </row>
    <row r="22" spans="5:15" x14ac:dyDescent="0.2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12"/>
        <v>0</v>
      </c>
      <c r="O22">
        <f t="shared" si="4"/>
        <v>0</v>
      </c>
    </row>
    <row r="23" spans="5:15" x14ac:dyDescent="0.2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12"/>
        <v>0</v>
      </c>
      <c r="O23">
        <f t="shared" si="4"/>
        <v>0</v>
      </c>
    </row>
    <row r="24" spans="5:15" x14ac:dyDescent="0.2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12"/>
        <v>0</v>
      </c>
      <c r="O24">
        <f t="shared" si="4"/>
        <v>0</v>
      </c>
    </row>
    <row r="25" spans="5:15" x14ac:dyDescent="0.2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12"/>
        <v>0</v>
      </c>
      <c r="O25">
        <f t="shared" si="4"/>
        <v>0</v>
      </c>
    </row>
    <row r="26" spans="5:15" x14ac:dyDescent="0.2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f t="shared" si="12"/>
        <v>0</v>
      </c>
      <c r="O26">
        <f t="shared" si="4"/>
        <v>0</v>
      </c>
    </row>
    <row r="27" spans="5:15" x14ac:dyDescent="0.2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si="12"/>
        <v>0</v>
      </c>
      <c r="O27">
        <f t="shared" si="4"/>
        <v>0</v>
      </c>
    </row>
    <row r="28" spans="5:15" x14ac:dyDescent="0.2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12"/>
        <v>0</v>
      </c>
      <c r="O28">
        <f t="shared" si="4"/>
        <v>0</v>
      </c>
    </row>
    <row r="29" spans="5:15" x14ac:dyDescent="0.2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12"/>
        <v>0</v>
      </c>
      <c r="O29">
        <f t="shared" si="4"/>
        <v>0</v>
      </c>
    </row>
    <row r="30" spans="5:15" x14ac:dyDescent="0.25">
      <c r="E30" s="2" t="e">
        <f t="shared" si="0"/>
        <v>#DIV/0!</v>
      </c>
      <c r="H30">
        <f t="shared" si="1"/>
        <v>0</v>
      </c>
      <c r="L30">
        <f t="shared" si="2"/>
        <v>0</v>
      </c>
      <c r="M30">
        <f t="shared" si="12"/>
        <v>0</v>
      </c>
      <c r="O30">
        <f t="shared" ref="O30" si="13">SUM(I30:N30)</f>
        <v>0</v>
      </c>
    </row>
    <row r="31" spans="5:15" x14ac:dyDescent="0.2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12"/>
        <v>0</v>
      </c>
      <c r="O31">
        <f t="shared" si="4"/>
        <v>0</v>
      </c>
    </row>
    <row r="32" spans="5:15" x14ac:dyDescent="0.2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12"/>
        <v>0</v>
      </c>
      <c r="O32">
        <f t="shared" si="4"/>
        <v>0</v>
      </c>
    </row>
    <row r="33" spans="1:16" x14ac:dyDescent="0.2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12"/>
        <v>0</v>
      </c>
      <c r="O33">
        <f t="shared" si="4"/>
        <v>0</v>
      </c>
    </row>
    <row r="34" spans="1:16" x14ac:dyDescent="0.2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12"/>
        <v>0</v>
      </c>
      <c r="O34">
        <f t="shared" si="4"/>
        <v>0</v>
      </c>
    </row>
    <row r="35" spans="1:16" x14ac:dyDescent="0.25">
      <c r="E35" s="2" t="e">
        <f t="shared" si="0"/>
        <v>#DIV/0!</v>
      </c>
      <c r="H35">
        <f t="shared" si="1"/>
        <v>0</v>
      </c>
      <c r="L35">
        <f t="shared" si="2"/>
        <v>0</v>
      </c>
      <c r="M35">
        <f t="shared" si="12"/>
        <v>0</v>
      </c>
      <c r="O35">
        <f t="shared" si="4"/>
        <v>0</v>
      </c>
    </row>
    <row r="36" spans="1:16" x14ac:dyDescent="0.25">
      <c r="E36" s="2" t="e">
        <f t="shared" si="0"/>
        <v>#DIV/0!</v>
      </c>
      <c r="H36">
        <f t="shared" si="1"/>
        <v>0</v>
      </c>
      <c r="L36">
        <f t="shared" si="2"/>
        <v>0</v>
      </c>
      <c r="M36">
        <f t="shared" si="12"/>
        <v>0</v>
      </c>
      <c r="O36">
        <f t="shared" si="4"/>
        <v>0</v>
      </c>
    </row>
    <row r="37" spans="1:16" x14ac:dyDescent="0.25">
      <c r="E37" s="2" t="e">
        <f t="shared" si="0"/>
        <v>#DIV/0!</v>
      </c>
      <c r="H37">
        <f t="shared" si="1"/>
        <v>0</v>
      </c>
      <c r="L37">
        <f t="shared" si="2"/>
        <v>0</v>
      </c>
      <c r="M37">
        <f t="shared" si="12"/>
        <v>0</v>
      </c>
      <c r="O37">
        <f t="shared" ref="O37" si="14">SUM(I37:N37)</f>
        <v>0</v>
      </c>
    </row>
    <row r="38" spans="1:16" x14ac:dyDescent="0.25">
      <c r="E38" s="2" t="e">
        <f t="shared" si="0"/>
        <v>#DIV/0!</v>
      </c>
      <c r="H38">
        <f t="shared" si="1"/>
        <v>0</v>
      </c>
      <c r="L38">
        <f t="shared" si="2"/>
        <v>0</v>
      </c>
      <c r="M38">
        <f t="shared" si="12"/>
        <v>0</v>
      </c>
      <c r="O38">
        <f t="shared" si="4"/>
        <v>0</v>
      </c>
    </row>
    <row r="39" spans="1:16" x14ac:dyDescent="0.25">
      <c r="E39" s="2" t="e">
        <f t="shared" si="0"/>
        <v>#DIV/0!</v>
      </c>
      <c r="H39">
        <f t="shared" si="1"/>
        <v>0</v>
      </c>
      <c r="L39">
        <f t="shared" si="2"/>
        <v>0</v>
      </c>
      <c r="M39">
        <f t="shared" si="12"/>
        <v>0</v>
      </c>
      <c r="O39">
        <f t="shared" si="4"/>
        <v>0</v>
      </c>
    </row>
    <row r="40" spans="1:16" x14ac:dyDescent="0.25">
      <c r="E40" s="2" t="e">
        <f t="shared" si="0"/>
        <v>#DIV/0!</v>
      </c>
      <c r="H40">
        <f t="shared" si="1"/>
        <v>0</v>
      </c>
      <c r="L40">
        <f t="shared" si="2"/>
        <v>0</v>
      </c>
      <c r="M40">
        <f t="shared" si="12"/>
        <v>0</v>
      </c>
      <c r="O40">
        <f t="shared" si="4"/>
        <v>0</v>
      </c>
    </row>
    <row r="41" spans="1:16" x14ac:dyDescent="0.25">
      <c r="A41" s="6"/>
      <c r="B41" s="4"/>
      <c r="C41" s="4"/>
      <c r="D41" s="4"/>
      <c r="E41" s="5" t="e">
        <f t="shared" si="0"/>
        <v>#DIV/0!</v>
      </c>
      <c r="F41" s="4"/>
      <c r="G41" s="4"/>
      <c r="H41" s="4">
        <f t="shared" si="1"/>
        <v>0</v>
      </c>
      <c r="I41" s="4"/>
      <c r="J41" s="4"/>
      <c r="K41" s="4"/>
      <c r="L41" s="4">
        <f t="shared" si="2"/>
        <v>0</v>
      </c>
      <c r="M41" s="4">
        <f t="shared" si="12"/>
        <v>0</v>
      </c>
      <c r="N41" s="4"/>
      <c r="O41" s="4">
        <f t="shared" si="4"/>
        <v>0</v>
      </c>
      <c r="P41" s="4"/>
    </row>
    <row r="42" spans="1:16" x14ac:dyDescent="0.25">
      <c r="E42" s="2" t="e">
        <f t="shared" si="0"/>
        <v>#DIV/0!</v>
      </c>
      <c r="H42">
        <f t="shared" si="1"/>
        <v>0</v>
      </c>
      <c r="L42">
        <f t="shared" si="2"/>
        <v>0</v>
      </c>
      <c r="M42">
        <f t="shared" si="12"/>
        <v>0</v>
      </c>
      <c r="O42">
        <f t="shared" si="4"/>
        <v>0</v>
      </c>
      <c r="P42" s="4"/>
    </row>
    <row r="43" spans="1:16" x14ac:dyDescent="0.25">
      <c r="E43" s="2" t="e">
        <f t="shared" si="0"/>
        <v>#DIV/0!</v>
      </c>
      <c r="H43">
        <f t="shared" si="1"/>
        <v>0</v>
      </c>
      <c r="L43">
        <f t="shared" si="2"/>
        <v>0</v>
      </c>
      <c r="M43">
        <f t="shared" si="12"/>
        <v>0</v>
      </c>
      <c r="O43">
        <f t="shared" si="4"/>
        <v>0</v>
      </c>
    </row>
    <row r="44" spans="1:16" x14ac:dyDescent="0.25">
      <c r="E44" s="2" t="e">
        <f t="shared" si="0"/>
        <v>#DIV/0!</v>
      </c>
      <c r="H44">
        <f t="shared" si="1"/>
        <v>0</v>
      </c>
      <c r="L44">
        <f t="shared" si="2"/>
        <v>0</v>
      </c>
      <c r="M44">
        <f t="shared" si="12"/>
        <v>0</v>
      </c>
      <c r="O44">
        <f t="shared" si="4"/>
        <v>0</v>
      </c>
    </row>
    <row r="45" spans="1:16" x14ac:dyDescent="0.25">
      <c r="A45" s="6"/>
      <c r="B45" s="4"/>
      <c r="C45" s="4"/>
      <c r="D45" s="4"/>
      <c r="E45" s="5" t="e">
        <f t="shared" si="0"/>
        <v>#DIV/0!</v>
      </c>
      <c r="F45" s="4"/>
      <c r="G45" s="4"/>
      <c r="H45" s="4">
        <f t="shared" si="1"/>
        <v>0</v>
      </c>
      <c r="I45" s="4"/>
      <c r="J45" s="4"/>
      <c r="K45" s="4"/>
      <c r="L45" s="4">
        <f t="shared" si="2"/>
        <v>0</v>
      </c>
      <c r="M45" s="4">
        <f t="shared" si="12"/>
        <v>0</v>
      </c>
      <c r="N45" s="4"/>
      <c r="O45" s="4">
        <f t="shared" si="4"/>
        <v>0</v>
      </c>
      <c r="P45" s="4"/>
    </row>
    <row r="46" spans="1:16" x14ac:dyDescent="0.25">
      <c r="A46" s="6"/>
      <c r="B46" s="4"/>
      <c r="C46" s="4"/>
      <c r="D46" s="4"/>
      <c r="E46" s="5" t="e">
        <f t="shared" si="0"/>
        <v>#DIV/0!</v>
      </c>
      <c r="F46" s="4"/>
      <c r="G46" s="4"/>
      <c r="H46" s="4">
        <f t="shared" si="1"/>
        <v>0</v>
      </c>
      <c r="I46" s="4"/>
      <c r="J46" s="4"/>
      <c r="K46" s="4"/>
      <c r="L46" s="4">
        <f t="shared" si="2"/>
        <v>0</v>
      </c>
      <c r="M46" s="4">
        <f t="shared" si="12"/>
        <v>0</v>
      </c>
      <c r="N46" s="4"/>
      <c r="O46" s="4">
        <f t="shared" si="4"/>
        <v>0</v>
      </c>
      <c r="P46" s="4"/>
    </row>
    <row r="47" spans="1:16" x14ac:dyDescent="0.25">
      <c r="A47" s="6"/>
      <c r="B47" s="4"/>
      <c r="C47" s="4"/>
      <c r="D47" s="4"/>
      <c r="E47" s="5" t="e">
        <f t="shared" si="0"/>
        <v>#DIV/0!</v>
      </c>
      <c r="F47" s="4"/>
      <c r="G47" s="4"/>
      <c r="H47" s="4">
        <f t="shared" si="1"/>
        <v>0</v>
      </c>
      <c r="I47" s="4"/>
      <c r="J47" s="4"/>
      <c r="K47" s="4"/>
      <c r="L47" s="4">
        <f t="shared" si="2"/>
        <v>0</v>
      </c>
      <c r="M47" s="4">
        <f t="shared" si="12"/>
        <v>0</v>
      </c>
      <c r="N47" s="4"/>
      <c r="O47" s="4">
        <f t="shared" si="4"/>
        <v>0</v>
      </c>
      <c r="P47" s="4"/>
    </row>
    <row r="48" spans="1:16" x14ac:dyDescent="0.25">
      <c r="A48" s="6"/>
      <c r="B48" s="4"/>
      <c r="C48" s="4"/>
      <c r="D48" s="4"/>
      <c r="E48" s="5" t="e">
        <f t="shared" si="0"/>
        <v>#DIV/0!</v>
      </c>
      <c r="F48" s="4"/>
      <c r="G48" s="4"/>
      <c r="H48" s="4">
        <f t="shared" si="1"/>
        <v>0</v>
      </c>
      <c r="I48" s="4"/>
      <c r="J48" s="4"/>
      <c r="K48" s="4"/>
      <c r="L48" s="4">
        <f t="shared" si="2"/>
        <v>0</v>
      </c>
      <c r="M48" s="4">
        <f t="shared" si="12"/>
        <v>0</v>
      </c>
      <c r="N48" s="4"/>
      <c r="O48" s="4">
        <f t="shared" si="4"/>
        <v>0</v>
      </c>
      <c r="P48" s="4"/>
    </row>
    <row r="49" spans="1:16" x14ac:dyDescent="0.25">
      <c r="A49" s="6"/>
      <c r="B49" s="4"/>
      <c r="C49" s="4"/>
      <c r="D49" s="4"/>
      <c r="E49" s="5" t="e">
        <f t="shared" si="0"/>
        <v>#DIV/0!</v>
      </c>
      <c r="F49" s="4"/>
      <c r="G49" s="4"/>
      <c r="H49" s="4">
        <f t="shared" si="1"/>
        <v>0</v>
      </c>
      <c r="I49" s="4"/>
      <c r="J49" s="4"/>
      <c r="K49" s="4"/>
      <c r="L49" s="4">
        <f t="shared" si="2"/>
        <v>0</v>
      </c>
      <c r="M49" s="4">
        <f t="shared" si="12"/>
        <v>0</v>
      </c>
      <c r="N49" s="4"/>
      <c r="O49" s="4">
        <f t="shared" si="4"/>
        <v>0</v>
      </c>
      <c r="P49" s="4"/>
    </row>
    <row r="50" spans="1:16" x14ac:dyDescent="0.25">
      <c r="A50" s="6"/>
      <c r="B50" s="4"/>
      <c r="C50" s="4"/>
      <c r="D50" s="4"/>
      <c r="E50" s="5" t="e">
        <f t="shared" si="0"/>
        <v>#DIV/0!</v>
      </c>
      <c r="F50" s="4"/>
      <c r="G50" s="4"/>
      <c r="H50" s="4">
        <f t="shared" si="1"/>
        <v>0</v>
      </c>
      <c r="I50" s="4"/>
      <c r="J50" s="4"/>
      <c r="K50" s="4"/>
      <c r="L50" s="4">
        <f t="shared" si="2"/>
        <v>0</v>
      </c>
      <c r="M50" s="4">
        <f t="shared" si="12"/>
        <v>0</v>
      </c>
      <c r="N50" s="4"/>
      <c r="O50" s="4">
        <f t="shared" ref="O50:O79" si="15">SUM(I50:N50)</f>
        <v>0</v>
      </c>
    </row>
    <row r="51" spans="1:16" x14ac:dyDescent="0.25">
      <c r="E51" s="2" t="e">
        <f t="shared" si="0"/>
        <v>#DIV/0!</v>
      </c>
      <c r="H51">
        <f t="shared" si="1"/>
        <v>0</v>
      </c>
      <c r="L51">
        <f t="shared" si="2"/>
        <v>0</v>
      </c>
      <c r="M51">
        <f t="shared" si="12"/>
        <v>0</v>
      </c>
      <c r="O51">
        <f t="shared" si="15"/>
        <v>0</v>
      </c>
    </row>
    <row r="52" spans="1:16" x14ac:dyDescent="0.25">
      <c r="E52" s="2" t="e">
        <f t="shared" si="0"/>
        <v>#DIV/0!</v>
      </c>
      <c r="H52">
        <f t="shared" si="1"/>
        <v>0</v>
      </c>
      <c r="L52">
        <f t="shared" si="2"/>
        <v>0</v>
      </c>
      <c r="M52">
        <f t="shared" si="12"/>
        <v>0</v>
      </c>
      <c r="O52">
        <f t="shared" si="15"/>
        <v>0</v>
      </c>
    </row>
    <row r="53" spans="1:16" x14ac:dyDescent="0.25">
      <c r="E53" s="2" t="e">
        <f t="shared" si="0"/>
        <v>#DIV/0!</v>
      </c>
      <c r="H53">
        <f t="shared" si="1"/>
        <v>0</v>
      </c>
      <c r="L53">
        <f t="shared" si="2"/>
        <v>0</v>
      </c>
      <c r="M53">
        <f t="shared" si="12"/>
        <v>0</v>
      </c>
      <c r="O53">
        <f t="shared" si="15"/>
        <v>0</v>
      </c>
    </row>
    <row r="54" spans="1:16" x14ac:dyDescent="0.25">
      <c r="E54" s="2" t="e">
        <f t="shared" si="0"/>
        <v>#DIV/0!</v>
      </c>
      <c r="H54">
        <f t="shared" si="1"/>
        <v>0</v>
      </c>
      <c r="L54">
        <f t="shared" si="2"/>
        <v>0</v>
      </c>
      <c r="M54">
        <f t="shared" si="12"/>
        <v>0</v>
      </c>
      <c r="O54">
        <f t="shared" si="15"/>
        <v>0</v>
      </c>
    </row>
    <row r="55" spans="1:16" x14ac:dyDescent="0.25">
      <c r="E55" s="2" t="e">
        <f t="shared" si="0"/>
        <v>#DIV/0!</v>
      </c>
      <c r="H55">
        <f t="shared" si="1"/>
        <v>0</v>
      </c>
      <c r="L55">
        <f t="shared" si="2"/>
        <v>0</v>
      </c>
      <c r="M55">
        <f t="shared" si="12"/>
        <v>0</v>
      </c>
      <c r="O55">
        <f t="shared" si="15"/>
        <v>0</v>
      </c>
    </row>
    <row r="56" spans="1:16" x14ac:dyDescent="0.25">
      <c r="E56" s="2" t="e">
        <f t="shared" si="0"/>
        <v>#DIV/0!</v>
      </c>
      <c r="H56">
        <f t="shared" si="1"/>
        <v>0</v>
      </c>
      <c r="L56">
        <f t="shared" si="2"/>
        <v>0</v>
      </c>
      <c r="M56">
        <f t="shared" si="12"/>
        <v>0</v>
      </c>
      <c r="O56">
        <f t="shared" si="15"/>
        <v>0</v>
      </c>
    </row>
    <row r="57" spans="1:16" x14ac:dyDescent="0.25">
      <c r="E57" s="2" t="e">
        <f t="shared" si="0"/>
        <v>#DIV/0!</v>
      </c>
      <c r="H57">
        <f t="shared" si="1"/>
        <v>0</v>
      </c>
      <c r="M57">
        <f t="shared" si="12"/>
        <v>0</v>
      </c>
      <c r="O57">
        <f t="shared" si="15"/>
        <v>0</v>
      </c>
    </row>
    <row r="58" spans="1:16" x14ac:dyDescent="0.25">
      <c r="E58" s="2" t="e">
        <f t="shared" si="0"/>
        <v>#DIV/0!</v>
      </c>
      <c r="H58">
        <f t="shared" si="1"/>
        <v>0</v>
      </c>
      <c r="M58">
        <f t="shared" si="12"/>
        <v>0</v>
      </c>
      <c r="O58">
        <f t="shared" si="15"/>
        <v>0</v>
      </c>
    </row>
    <row r="59" spans="1:16" x14ac:dyDescent="0.25">
      <c r="E59" s="2" t="e">
        <f t="shared" si="0"/>
        <v>#DIV/0!</v>
      </c>
      <c r="H59">
        <f t="shared" si="1"/>
        <v>0</v>
      </c>
      <c r="M59">
        <f t="shared" si="12"/>
        <v>0</v>
      </c>
      <c r="O59">
        <f t="shared" si="15"/>
        <v>0</v>
      </c>
    </row>
    <row r="60" spans="1:16" x14ac:dyDescent="0.25">
      <c r="E60" s="2" t="e">
        <f t="shared" si="0"/>
        <v>#DIV/0!</v>
      </c>
      <c r="H60">
        <f t="shared" si="1"/>
        <v>0</v>
      </c>
      <c r="M60">
        <f t="shared" si="12"/>
        <v>0</v>
      </c>
      <c r="O60">
        <f t="shared" si="15"/>
        <v>0</v>
      </c>
    </row>
    <row r="61" spans="1:16" x14ac:dyDescent="0.25">
      <c r="E61" s="2" t="e">
        <f t="shared" si="0"/>
        <v>#DIV/0!</v>
      </c>
      <c r="H61">
        <f t="shared" si="1"/>
        <v>0</v>
      </c>
      <c r="M61">
        <f t="shared" si="12"/>
        <v>0</v>
      </c>
      <c r="O61">
        <f t="shared" si="15"/>
        <v>0</v>
      </c>
    </row>
    <row r="62" spans="1:16" x14ac:dyDescent="0.25">
      <c r="E62" s="2" t="e">
        <f t="shared" si="0"/>
        <v>#DIV/0!</v>
      </c>
      <c r="H62">
        <f t="shared" si="1"/>
        <v>0</v>
      </c>
      <c r="M62">
        <f t="shared" si="12"/>
        <v>0</v>
      </c>
      <c r="O62">
        <f t="shared" si="15"/>
        <v>0</v>
      </c>
    </row>
    <row r="63" spans="1:16" x14ac:dyDescent="0.25">
      <c r="E63" s="2" t="e">
        <f t="shared" si="0"/>
        <v>#DIV/0!</v>
      </c>
      <c r="H63">
        <f t="shared" si="1"/>
        <v>0</v>
      </c>
      <c r="M63">
        <f t="shared" si="12"/>
        <v>0</v>
      </c>
      <c r="O63">
        <f t="shared" si="15"/>
        <v>0</v>
      </c>
    </row>
    <row r="64" spans="1:16" x14ac:dyDescent="0.25">
      <c r="E64" s="2" t="e">
        <f t="shared" si="0"/>
        <v>#DIV/0!</v>
      </c>
      <c r="H64">
        <f t="shared" si="1"/>
        <v>0</v>
      </c>
      <c r="M64">
        <f t="shared" si="12"/>
        <v>0</v>
      </c>
      <c r="O64">
        <f t="shared" si="15"/>
        <v>0</v>
      </c>
    </row>
    <row r="65" spans="5:15" x14ac:dyDescent="0.25">
      <c r="E65" s="2" t="e">
        <f t="shared" si="0"/>
        <v>#DIV/0!</v>
      </c>
      <c r="H65">
        <f t="shared" si="1"/>
        <v>0</v>
      </c>
      <c r="M65">
        <f t="shared" si="12"/>
        <v>0</v>
      </c>
      <c r="O65">
        <f t="shared" si="15"/>
        <v>0</v>
      </c>
    </row>
    <row r="66" spans="5:15" x14ac:dyDescent="0.25">
      <c r="E66" s="2" t="e">
        <f t="shared" si="0"/>
        <v>#DIV/0!</v>
      </c>
      <c r="H66">
        <f t="shared" si="1"/>
        <v>0</v>
      </c>
      <c r="M66">
        <f t="shared" si="12"/>
        <v>0</v>
      </c>
      <c r="O66">
        <f t="shared" si="15"/>
        <v>0</v>
      </c>
    </row>
    <row r="67" spans="5:15" x14ac:dyDescent="0.25">
      <c r="E67" s="2" t="e">
        <f t="shared" ref="E67:E79" si="16">(B67)/(B67+C67+D67)</f>
        <v>#DIV/0!</v>
      </c>
      <c r="H67">
        <f t="shared" ref="H67:H79" si="17">F67-G67</f>
        <v>0</v>
      </c>
      <c r="M67">
        <f t="shared" si="12"/>
        <v>0</v>
      </c>
      <c r="O67">
        <f t="shared" si="15"/>
        <v>0</v>
      </c>
    </row>
    <row r="68" spans="5:15" x14ac:dyDescent="0.25">
      <c r="E68" s="2" t="e">
        <f t="shared" si="16"/>
        <v>#DIV/0!</v>
      </c>
      <c r="H68">
        <f t="shared" si="17"/>
        <v>0</v>
      </c>
      <c r="M68">
        <f t="shared" si="12"/>
        <v>0</v>
      </c>
      <c r="O68">
        <f t="shared" si="15"/>
        <v>0</v>
      </c>
    </row>
    <row r="69" spans="5:15" x14ac:dyDescent="0.25">
      <c r="E69" s="2" t="e">
        <f t="shared" si="16"/>
        <v>#DIV/0!</v>
      </c>
      <c r="H69">
        <f t="shared" si="17"/>
        <v>0</v>
      </c>
      <c r="M69">
        <f t="shared" si="12"/>
        <v>0</v>
      </c>
      <c r="O69">
        <f t="shared" si="15"/>
        <v>0</v>
      </c>
    </row>
    <row r="70" spans="5:15" x14ac:dyDescent="0.25">
      <c r="E70" s="2" t="e">
        <f t="shared" si="16"/>
        <v>#DIV/0!</v>
      </c>
      <c r="H70">
        <f t="shared" si="17"/>
        <v>0</v>
      </c>
      <c r="M70">
        <f t="shared" si="12"/>
        <v>0</v>
      </c>
      <c r="O70">
        <f t="shared" si="15"/>
        <v>0</v>
      </c>
    </row>
    <row r="71" spans="5:15" x14ac:dyDescent="0.25">
      <c r="E71" s="2" t="e">
        <f t="shared" si="16"/>
        <v>#DIV/0!</v>
      </c>
      <c r="H71">
        <f t="shared" si="17"/>
        <v>0</v>
      </c>
      <c r="M71">
        <f t="shared" si="12"/>
        <v>0</v>
      </c>
      <c r="O71">
        <f t="shared" si="15"/>
        <v>0</v>
      </c>
    </row>
    <row r="72" spans="5:15" x14ac:dyDescent="0.25">
      <c r="E72" s="2" t="e">
        <f t="shared" si="16"/>
        <v>#DIV/0!</v>
      </c>
      <c r="H72">
        <f t="shared" si="17"/>
        <v>0</v>
      </c>
      <c r="M72">
        <f t="shared" si="12"/>
        <v>0</v>
      </c>
      <c r="O72">
        <f t="shared" si="15"/>
        <v>0</v>
      </c>
    </row>
    <row r="73" spans="5:15" x14ac:dyDescent="0.25">
      <c r="E73" s="2" t="e">
        <f t="shared" si="16"/>
        <v>#DIV/0!</v>
      </c>
      <c r="H73">
        <f t="shared" si="17"/>
        <v>0</v>
      </c>
      <c r="M73">
        <f t="shared" si="12"/>
        <v>0</v>
      </c>
      <c r="O73">
        <f t="shared" si="15"/>
        <v>0</v>
      </c>
    </row>
    <row r="74" spans="5:15" x14ac:dyDescent="0.25">
      <c r="E74" s="2" t="e">
        <f t="shared" si="16"/>
        <v>#DIV/0!</v>
      </c>
      <c r="H74">
        <f t="shared" si="17"/>
        <v>0</v>
      </c>
      <c r="M74">
        <f t="shared" si="12"/>
        <v>0</v>
      </c>
      <c r="O74">
        <f t="shared" si="15"/>
        <v>0</v>
      </c>
    </row>
    <row r="75" spans="5:15" x14ac:dyDescent="0.25">
      <c r="E75" s="2" t="e">
        <f t="shared" si="16"/>
        <v>#DIV/0!</v>
      </c>
      <c r="H75">
        <f t="shared" si="17"/>
        <v>0</v>
      </c>
      <c r="M75">
        <f t="shared" si="12"/>
        <v>0</v>
      </c>
      <c r="O75">
        <f t="shared" si="15"/>
        <v>0</v>
      </c>
    </row>
    <row r="76" spans="5:15" x14ac:dyDescent="0.25">
      <c r="E76" t="e">
        <f t="shared" si="16"/>
        <v>#DIV/0!</v>
      </c>
      <c r="H76">
        <f t="shared" si="17"/>
        <v>0</v>
      </c>
      <c r="M76">
        <f t="shared" si="12"/>
        <v>0</v>
      </c>
      <c r="O76">
        <f t="shared" si="15"/>
        <v>0</v>
      </c>
    </row>
    <row r="77" spans="5:15" x14ac:dyDescent="0.25">
      <c r="E77" t="e">
        <f t="shared" si="16"/>
        <v>#DIV/0!</v>
      </c>
      <c r="H77">
        <f t="shared" si="17"/>
        <v>0</v>
      </c>
      <c r="M77">
        <f t="shared" si="12"/>
        <v>0</v>
      </c>
      <c r="O77">
        <f t="shared" si="15"/>
        <v>0</v>
      </c>
    </row>
    <row r="78" spans="5:15" x14ac:dyDescent="0.25">
      <c r="E78" t="e">
        <f t="shared" si="16"/>
        <v>#DIV/0!</v>
      </c>
      <c r="H78">
        <f t="shared" si="17"/>
        <v>0</v>
      </c>
      <c r="M78">
        <f t="shared" si="12"/>
        <v>0</v>
      </c>
      <c r="O78">
        <f t="shared" si="15"/>
        <v>0</v>
      </c>
    </row>
    <row r="79" spans="5:15" x14ac:dyDescent="0.25">
      <c r="E79" t="e">
        <f t="shared" si="16"/>
        <v>#DIV/0!</v>
      </c>
      <c r="H79">
        <f t="shared" si="17"/>
        <v>0</v>
      </c>
      <c r="M79">
        <f t="shared" si="12"/>
        <v>0</v>
      </c>
      <c r="O79">
        <f t="shared" si="15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9"/>
  <sheetViews>
    <sheetView workbookViewId="0">
      <selection activeCell="A3" sqref="A3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E3" s="2" t="e">
        <f t="shared" ref="E3:E66" si="0">(B3)/(B3+C3+D3)</f>
        <v>#DIV/0!</v>
      </c>
      <c r="H3">
        <f t="shared" ref="H3:H66" si="1">F3-G3</f>
        <v>0</v>
      </c>
      <c r="L3">
        <f t="shared" ref="L3:L56" si="2">B3*10</f>
        <v>0</v>
      </c>
      <c r="M3">
        <f t="shared" ref="M3:M19" si="3">D3*5</f>
        <v>0</v>
      </c>
      <c r="O3">
        <f t="shared" ref="O3:O49" si="4">SUM(I3:N3)</f>
        <v>0</v>
      </c>
    </row>
    <row r="4" spans="1:27" ht="14.25" customHeight="1" x14ac:dyDescent="0.25">
      <c r="E4" s="2" t="e">
        <f t="shared" si="0"/>
        <v>#DIV/0!</v>
      </c>
      <c r="H4">
        <f t="shared" si="1"/>
        <v>0</v>
      </c>
      <c r="L4">
        <v>0</v>
      </c>
      <c r="M4">
        <f t="shared" si="3"/>
        <v>0</v>
      </c>
      <c r="O4">
        <f t="shared" si="4"/>
        <v>0</v>
      </c>
    </row>
    <row r="5" spans="1:27" x14ac:dyDescent="0.25">
      <c r="E5" s="2" t="e">
        <f t="shared" si="0"/>
        <v>#DIV/0!</v>
      </c>
      <c r="H5">
        <f t="shared" si="1"/>
        <v>0</v>
      </c>
      <c r="L5">
        <f t="shared" ref="L5" si="5">B5*10</f>
        <v>0</v>
      </c>
      <c r="M5">
        <f t="shared" si="3"/>
        <v>0</v>
      </c>
      <c r="O5">
        <f t="shared" ref="O5" si="6">SUM(I5:N5)</f>
        <v>0</v>
      </c>
    </row>
    <row r="6" spans="1:27" x14ac:dyDescent="0.25">
      <c r="E6" s="2" t="e">
        <f t="shared" si="0"/>
        <v>#DIV/0!</v>
      </c>
      <c r="H6">
        <f t="shared" si="1"/>
        <v>0</v>
      </c>
      <c r="L6">
        <f t="shared" si="2"/>
        <v>0</v>
      </c>
      <c r="M6">
        <f t="shared" si="3"/>
        <v>0</v>
      </c>
      <c r="O6">
        <f t="shared" si="4"/>
        <v>0</v>
      </c>
    </row>
    <row r="7" spans="1:27" x14ac:dyDescent="0.25">
      <c r="E7" s="2" t="e">
        <f t="shared" si="0"/>
        <v>#DIV/0!</v>
      </c>
      <c r="H7">
        <f t="shared" si="1"/>
        <v>0</v>
      </c>
      <c r="L7">
        <f t="shared" si="2"/>
        <v>0</v>
      </c>
      <c r="M7">
        <f t="shared" si="3"/>
        <v>0</v>
      </c>
      <c r="O7">
        <f t="shared" si="4"/>
        <v>0</v>
      </c>
    </row>
    <row r="8" spans="1:27" x14ac:dyDescent="0.25">
      <c r="E8" s="2" t="e">
        <f t="shared" si="0"/>
        <v>#DIV/0!</v>
      </c>
      <c r="H8">
        <f t="shared" si="1"/>
        <v>0</v>
      </c>
      <c r="L8">
        <f t="shared" si="2"/>
        <v>0</v>
      </c>
      <c r="M8">
        <f t="shared" si="3"/>
        <v>0</v>
      </c>
      <c r="O8">
        <f t="shared" ref="O8" si="7">SUM(I8:N8)</f>
        <v>0</v>
      </c>
    </row>
    <row r="9" spans="1:27" x14ac:dyDescent="0.25">
      <c r="E9" s="2" t="e">
        <f t="shared" si="0"/>
        <v>#DIV/0!</v>
      </c>
      <c r="H9">
        <f t="shared" si="1"/>
        <v>0</v>
      </c>
      <c r="L9">
        <f t="shared" si="2"/>
        <v>0</v>
      </c>
      <c r="M9">
        <f t="shared" si="3"/>
        <v>0</v>
      </c>
      <c r="O9">
        <f t="shared" si="4"/>
        <v>0</v>
      </c>
    </row>
    <row r="10" spans="1:27" x14ac:dyDescent="0.25">
      <c r="E10" s="2" t="e">
        <f t="shared" si="0"/>
        <v>#DIV/0!</v>
      </c>
      <c r="H10">
        <f t="shared" si="1"/>
        <v>0</v>
      </c>
      <c r="L10">
        <f t="shared" si="2"/>
        <v>0</v>
      </c>
      <c r="M10">
        <f t="shared" si="3"/>
        <v>0</v>
      </c>
      <c r="O10">
        <f t="shared" si="4"/>
        <v>0</v>
      </c>
    </row>
    <row r="11" spans="1:27" x14ac:dyDescent="0.25">
      <c r="E11" s="2" t="e">
        <f t="shared" si="0"/>
        <v>#DIV/0!</v>
      </c>
      <c r="H11">
        <f t="shared" si="1"/>
        <v>0</v>
      </c>
      <c r="L11">
        <f t="shared" si="2"/>
        <v>0</v>
      </c>
      <c r="M11">
        <f t="shared" si="3"/>
        <v>0</v>
      </c>
      <c r="O11">
        <f t="shared" ref="O11" si="8">SUM(I11:N11)</f>
        <v>0</v>
      </c>
    </row>
    <row r="12" spans="1:27" x14ac:dyDescent="0.25">
      <c r="E12" s="2" t="e">
        <f t="shared" si="0"/>
        <v>#DIV/0!</v>
      </c>
      <c r="H12">
        <f t="shared" si="1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25">
      <c r="E13" s="2" t="e">
        <f t="shared" si="0"/>
        <v>#DIV/0!</v>
      </c>
      <c r="H13">
        <f t="shared" si="1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25">
      <c r="E14" s="2" t="e">
        <f t="shared" si="0"/>
        <v>#DIV/0!</v>
      </c>
      <c r="H14">
        <f t="shared" si="1"/>
        <v>0</v>
      </c>
      <c r="L14">
        <f t="shared" si="2"/>
        <v>0</v>
      </c>
      <c r="M14">
        <f t="shared" si="3"/>
        <v>0</v>
      </c>
      <c r="O14">
        <f t="shared" ref="O14" si="9">SUM(I14:N14)</f>
        <v>0</v>
      </c>
    </row>
    <row r="15" spans="1:27" x14ac:dyDescent="0.25">
      <c r="E15" s="2" t="e">
        <f t="shared" si="0"/>
        <v>#DIV/0!</v>
      </c>
      <c r="H15">
        <f t="shared" si="1"/>
        <v>0</v>
      </c>
      <c r="L15">
        <f t="shared" si="2"/>
        <v>0</v>
      </c>
      <c r="M15">
        <f t="shared" si="3"/>
        <v>0</v>
      </c>
      <c r="O15">
        <f t="shared" ref="O15" si="10">SUM(I15:N15)</f>
        <v>0</v>
      </c>
    </row>
    <row r="16" spans="1:27" x14ac:dyDescent="0.2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2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5:15" x14ac:dyDescent="0.2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ref="O18" si="11">SUM(I18:N18)</f>
        <v>0</v>
      </c>
    </row>
    <row r="19" spans="5:15" x14ac:dyDescent="0.2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2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v>0</v>
      </c>
      <c r="O20">
        <f t="shared" si="4"/>
        <v>0</v>
      </c>
    </row>
    <row r="21" spans="5:15" x14ac:dyDescent="0.2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ref="M21:M79" si="12">D21*5</f>
        <v>0</v>
      </c>
      <c r="O21">
        <f t="shared" si="4"/>
        <v>0</v>
      </c>
    </row>
    <row r="22" spans="5:15" x14ac:dyDescent="0.2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12"/>
        <v>0</v>
      </c>
      <c r="O22">
        <f t="shared" si="4"/>
        <v>0</v>
      </c>
    </row>
    <row r="23" spans="5:15" x14ac:dyDescent="0.2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12"/>
        <v>0</v>
      </c>
      <c r="O23">
        <f t="shared" si="4"/>
        <v>0</v>
      </c>
    </row>
    <row r="24" spans="5:15" x14ac:dyDescent="0.2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12"/>
        <v>0</v>
      </c>
      <c r="O24">
        <f t="shared" si="4"/>
        <v>0</v>
      </c>
    </row>
    <row r="25" spans="5:15" x14ac:dyDescent="0.2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12"/>
        <v>0</v>
      </c>
      <c r="O25">
        <f t="shared" si="4"/>
        <v>0</v>
      </c>
    </row>
    <row r="26" spans="5:15" x14ac:dyDescent="0.2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f t="shared" si="12"/>
        <v>0</v>
      </c>
      <c r="O26">
        <f t="shared" si="4"/>
        <v>0</v>
      </c>
    </row>
    <row r="27" spans="5:15" x14ac:dyDescent="0.2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si="12"/>
        <v>0</v>
      </c>
      <c r="O27">
        <f t="shared" si="4"/>
        <v>0</v>
      </c>
    </row>
    <row r="28" spans="5:15" x14ac:dyDescent="0.2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12"/>
        <v>0</v>
      </c>
      <c r="O28">
        <f t="shared" si="4"/>
        <v>0</v>
      </c>
    </row>
    <row r="29" spans="5:15" x14ac:dyDescent="0.2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12"/>
        <v>0</v>
      </c>
      <c r="O29">
        <f t="shared" si="4"/>
        <v>0</v>
      </c>
    </row>
    <row r="30" spans="5:15" x14ac:dyDescent="0.25">
      <c r="E30" s="2" t="e">
        <f t="shared" si="0"/>
        <v>#DIV/0!</v>
      </c>
      <c r="H30">
        <f t="shared" si="1"/>
        <v>0</v>
      </c>
      <c r="L30">
        <f t="shared" si="2"/>
        <v>0</v>
      </c>
      <c r="M30">
        <f t="shared" si="12"/>
        <v>0</v>
      </c>
      <c r="O30">
        <f t="shared" ref="O30" si="13">SUM(I30:N30)</f>
        <v>0</v>
      </c>
    </row>
    <row r="31" spans="5:15" x14ac:dyDescent="0.2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12"/>
        <v>0</v>
      </c>
      <c r="O31">
        <f t="shared" si="4"/>
        <v>0</v>
      </c>
    </row>
    <row r="32" spans="5:15" x14ac:dyDescent="0.2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12"/>
        <v>0</v>
      </c>
      <c r="O32">
        <f t="shared" si="4"/>
        <v>0</v>
      </c>
    </row>
    <row r="33" spans="1:16" x14ac:dyDescent="0.2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12"/>
        <v>0</v>
      </c>
      <c r="O33">
        <f t="shared" si="4"/>
        <v>0</v>
      </c>
    </row>
    <row r="34" spans="1:16" x14ac:dyDescent="0.2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12"/>
        <v>0</v>
      </c>
      <c r="O34">
        <f t="shared" si="4"/>
        <v>0</v>
      </c>
    </row>
    <row r="35" spans="1:16" x14ac:dyDescent="0.25">
      <c r="E35" s="2" t="e">
        <f t="shared" si="0"/>
        <v>#DIV/0!</v>
      </c>
      <c r="H35">
        <f t="shared" si="1"/>
        <v>0</v>
      </c>
      <c r="L35">
        <f t="shared" si="2"/>
        <v>0</v>
      </c>
      <c r="M35">
        <f t="shared" si="12"/>
        <v>0</v>
      </c>
      <c r="O35">
        <f t="shared" si="4"/>
        <v>0</v>
      </c>
    </row>
    <row r="36" spans="1:16" x14ac:dyDescent="0.25">
      <c r="E36" s="2" t="e">
        <f t="shared" si="0"/>
        <v>#DIV/0!</v>
      </c>
      <c r="H36">
        <f t="shared" si="1"/>
        <v>0</v>
      </c>
      <c r="L36">
        <f t="shared" si="2"/>
        <v>0</v>
      </c>
      <c r="M36">
        <f t="shared" si="12"/>
        <v>0</v>
      </c>
      <c r="O36">
        <f t="shared" si="4"/>
        <v>0</v>
      </c>
    </row>
    <row r="37" spans="1:16" x14ac:dyDescent="0.25">
      <c r="E37" s="2" t="e">
        <f t="shared" si="0"/>
        <v>#DIV/0!</v>
      </c>
      <c r="H37">
        <f t="shared" si="1"/>
        <v>0</v>
      </c>
      <c r="L37">
        <f t="shared" si="2"/>
        <v>0</v>
      </c>
      <c r="M37">
        <f t="shared" si="12"/>
        <v>0</v>
      </c>
      <c r="O37">
        <f t="shared" ref="O37" si="14">SUM(I37:N37)</f>
        <v>0</v>
      </c>
    </row>
    <row r="38" spans="1:16" x14ac:dyDescent="0.25">
      <c r="E38" s="2" t="e">
        <f t="shared" si="0"/>
        <v>#DIV/0!</v>
      </c>
      <c r="H38">
        <f t="shared" si="1"/>
        <v>0</v>
      </c>
      <c r="L38">
        <f t="shared" si="2"/>
        <v>0</v>
      </c>
      <c r="M38">
        <f t="shared" si="12"/>
        <v>0</v>
      </c>
      <c r="O38">
        <f t="shared" si="4"/>
        <v>0</v>
      </c>
    </row>
    <row r="39" spans="1:16" x14ac:dyDescent="0.25">
      <c r="E39" s="2" t="e">
        <f t="shared" si="0"/>
        <v>#DIV/0!</v>
      </c>
      <c r="H39">
        <f t="shared" si="1"/>
        <v>0</v>
      </c>
      <c r="L39">
        <f t="shared" si="2"/>
        <v>0</v>
      </c>
      <c r="M39">
        <f t="shared" si="12"/>
        <v>0</v>
      </c>
      <c r="O39">
        <f t="shared" si="4"/>
        <v>0</v>
      </c>
    </row>
    <row r="40" spans="1:16" x14ac:dyDescent="0.25">
      <c r="E40" s="2" t="e">
        <f t="shared" si="0"/>
        <v>#DIV/0!</v>
      </c>
      <c r="H40">
        <f t="shared" si="1"/>
        <v>0</v>
      </c>
      <c r="L40">
        <f t="shared" si="2"/>
        <v>0</v>
      </c>
      <c r="M40">
        <f t="shared" si="12"/>
        <v>0</v>
      </c>
      <c r="O40">
        <f t="shared" si="4"/>
        <v>0</v>
      </c>
    </row>
    <row r="41" spans="1:16" x14ac:dyDescent="0.25">
      <c r="A41" s="6"/>
      <c r="B41" s="4"/>
      <c r="C41" s="4"/>
      <c r="D41" s="4"/>
      <c r="E41" s="5" t="e">
        <f t="shared" si="0"/>
        <v>#DIV/0!</v>
      </c>
      <c r="F41" s="4"/>
      <c r="G41" s="4"/>
      <c r="H41" s="4">
        <f t="shared" si="1"/>
        <v>0</v>
      </c>
      <c r="I41" s="4"/>
      <c r="J41" s="4"/>
      <c r="K41" s="4"/>
      <c r="L41" s="4">
        <f t="shared" si="2"/>
        <v>0</v>
      </c>
      <c r="M41" s="4">
        <f t="shared" si="12"/>
        <v>0</v>
      </c>
      <c r="N41" s="4"/>
      <c r="O41" s="4">
        <f t="shared" si="4"/>
        <v>0</v>
      </c>
      <c r="P41" s="4"/>
    </row>
    <row r="42" spans="1:16" x14ac:dyDescent="0.25">
      <c r="E42" s="2" t="e">
        <f t="shared" si="0"/>
        <v>#DIV/0!</v>
      </c>
      <c r="H42">
        <f t="shared" si="1"/>
        <v>0</v>
      </c>
      <c r="L42">
        <f t="shared" si="2"/>
        <v>0</v>
      </c>
      <c r="M42">
        <f t="shared" si="12"/>
        <v>0</v>
      </c>
      <c r="O42">
        <f t="shared" si="4"/>
        <v>0</v>
      </c>
      <c r="P42" s="4"/>
    </row>
    <row r="43" spans="1:16" x14ac:dyDescent="0.25">
      <c r="E43" s="2" t="e">
        <f t="shared" si="0"/>
        <v>#DIV/0!</v>
      </c>
      <c r="H43">
        <f t="shared" si="1"/>
        <v>0</v>
      </c>
      <c r="L43">
        <f t="shared" si="2"/>
        <v>0</v>
      </c>
      <c r="M43">
        <f t="shared" si="12"/>
        <v>0</v>
      </c>
      <c r="O43">
        <f t="shared" si="4"/>
        <v>0</v>
      </c>
    </row>
    <row r="44" spans="1:16" x14ac:dyDescent="0.25">
      <c r="E44" s="2" t="e">
        <f t="shared" si="0"/>
        <v>#DIV/0!</v>
      </c>
      <c r="H44">
        <f t="shared" si="1"/>
        <v>0</v>
      </c>
      <c r="L44">
        <f t="shared" si="2"/>
        <v>0</v>
      </c>
      <c r="M44">
        <f t="shared" si="12"/>
        <v>0</v>
      </c>
      <c r="O44">
        <f t="shared" si="4"/>
        <v>0</v>
      </c>
    </row>
    <row r="45" spans="1:16" x14ac:dyDescent="0.25">
      <c r="A45" s="6"/>
      <c r="B45" s="4"/>
      <c r="C45" s="4"/>
      <c r="D45" s="4"/>
      <c r="E45" s="5" t="e">
        <f t="shared" si="0"/>
        <v>#DIV/0!</v>
      </c>
      <c r="F45" s="4"/>
      <c r="G45" s="4"/>
      <c r="H45" s="4">
        <f t="shared" si="1"/>
        <v>0</v>
      </c>
      <c r="I45" s="4"/>
      <c r="J45" s="4"/>
      <c r="K45" s="4"/>
      <c r="L45" s="4">
        <f t="shared" si="2"/>
        <v>0</v>
      </c>
      <c r="M45" s="4">
        <f t="shared" si="12"/>
        <v>0</v>
      </c>
      <c r="N45" s="4"/>
      <c r="O45" s="4">
        <f t="shared" si="4"/>
        <v>0</v>
      </c>
      <c r="P45" s="4"/>
    </row>
    <row r="46" spans="1:16" x14ac:dyDescent="0.25">
      <c r="A46" s="6"/>
      <c r="B46" s="4"/>
      <c r="C46" s="4"/>
      <c r="D46" s="4"/>
      <c r="E46" s="5" t="e">
        <f t="shared" si="0"/>
        <v>#DIV/0!</v>
      </c>
      <c r="F46" s="4"/>
      <c r="G46" s="4"/>
      <c r="H46" s="4">
        <f t="shared" si="1"/>
        <v>0</v>
      </c>
      <c r="I46" s="4"/>
      <c r="J46" s="4"/>
      <c r="K46" s="4"/>
      <c r="L46" s="4">
        <f t="shared" si="2"/>
        <v>0</v>
      </c>
      <c r="M46" s="4">
        <f t="shared" si="12"/>
        <v>0</v>
      </c>
      <c r="N46" s="4"/>
      <c r="O46" s="4">
        <f t="shared" si="4"/>
        <v>0</v>
      </c>
      <c r="P46" s="4"/>
    </row>
    <row r="47" spans="1:16" x14ac:dyDescent="0.25">
      <c r="A47" s="6"/>
      <c r="B47" s="4"/>
      <c r="C47" s="4"/>
      <c r="D47" s="4"/>
      <c r="E47" s="5" t="e">
        <f t="shared" si="0"/>
        <v>#DIV/0!</v>
      </c>
      <c r="F47" s="4"/>
      <c r="G47" s="4"/>
      <c r="H47" s="4">
        <f t="shared" si="1"/>
        <v>0</v>
      </c>
      <c r="I47" s="4"/>
      <c r="J47" s="4"/>
      <c r="K47" s="4"/>
      <c r="L47" s="4">
        <f t="shared" si="2"/>
        <v>0</v>
      </c>
      <c r="M47" s="4">
        <f t="shared" si="12"/>
        <v>0</v>
      </c>
      <c r="N47" s="4"/>
      <c r="O47" s="4">
        <f t="shared" si="4"/>
        <v>0</v>
      </c>
      <c r="P47" s="4"/>
    </row>
    <row r="48" spans="1:16" x14ac:dyDescent="0.25">
      <c r="A48" s="6"/>
      <c r="B48" s="4"/>
      <c r="C48" s="4"/>
      <c r="D48" s="4"/>
      <c r="E48" s="5" t="e">
        <f t="shared" si="0"/>
        <v>#DIV/0!</v>
      </c>
      <c r="F48" s="4"/>
      <c r="G48" s="4"/>
      <c r="H48" s="4">
        <f t="shared" si="1"/>
        <v>0</v>
      </c>
      <c r="I48" s="4"/>
      <c r="J48" s="4"/>
      <c r="K48" s="4"/>
      <c r="L48" s="4">
        <f t="shared" si="2"/>
        <v>0</v>
      </c>
      <c r="M48" s="4">
        <f t="shared" si="12"/>
        <v>0</v>
      </c>
      <c r="N48" s="4"/>
      <c r="O48" s="4">
        <f t="shared" si="4"/>
        <v>0</v>
      </c>
      <c r="P48" s="4"/>
    </row>
    <row r="49" spans="1:16" x14ac:dyDescent="0.25">
      <c r="A49" s="6"/>
      <c r="B49" s="4"/>
      <c r="C49" s="4"/>
      <c r="D49" s="4"/>
      <c r="E49" s="5" t="e">
        <f t="shared" si="0"/>
        <v>#DIV/0!</v>
      </c>
      <c r="F49" s="4"/>
      <c r="G49" s="4"/>
      <c r="H49" s="4">
        <f t="shared" si="1"/>
        <v>0</v>
      </c>
      <c r="I49" s="4"/>
      <c r="J49" s="4"/>
      <c r="K49" s="4"/>
      <c r="L49" s="4">
        <f t="shared" si="2"/>
        <v>0</v>
      </c>
      <c r="M49" s="4">
        <f t="shared" si="12"/>
        <v>0</v>
      </c>
      <c r="N49" s="4"/>
      <c r="O49" s="4">
        <f t="shared" si="4"/>
        <v>0</v>
      </c>
      <c r="P49" s="4"/>
    </row>
    <row r="50" spans="1:16" x14ac:dyDescent="0.25">
      <c r="A50" s="6"/>
      <c r="B50" s="4"/>
      <c r="C50" s="4"/>
      <c r="D50" s="4"/>
      <c r="E50" s="5" t="e">
        <f t="shared" si="0"/>
        <v>#DIV/0!</v>
      </c>
      <c r="F50" s="4"/>
      <c r="G50" s="4"/>
      <c r="H50" s="4">
        <f t="shared" si="1"/>
        <v>0</v>
      </c>
      <c r="I50" s="4"/>
      <c r="J50" s="4"/>
      <c r="K50" s="4"/>
      <c r="L50" s="4">
        <f t="shared" si="2"/>
        <v>0</v>
      </c>
      <c r="M50" s="4">
        <f t="shared" si="12"/>
        <v>0</v>
      </c>
      <c r="N50" s="4"/>
      <c r="O50" s="4">
        <f t="shared" ref="O50:O79" si="15">SUM(I50:N50)</f>
        <v>0</v>
      </c>
    </row>
    <row r="51" spans="1:16" x14ac:dyDescent="0.25">
      <c r="E51" s="2" t="e">
        <f t="shared" si="0"/>
        <v>#DIV/0!</v>
      </c>
      <c r="H51">
        <f t="shared" si="1"/>
        <v>0</v>
      </c>
      <c r="L51">
        <f t="shared" si="2"/>
        <v>0</v>
      </c>
      <c r="M51">
        <f t="shared" si="12"/>
        <v>0</v>
      </c>
      <c r="O51">
        <f t="shared" si="15"/>
        <v>0</v>
      </c>
    </row>
    <row r="52" spans="1:16" x14ac:dyDescent="0.25">
      <c r="E52" s="2" t="e">
        <f t="shared" si="0"/>
        <v>#DIV/0!</v>
      </c>
      <c r="H52">
        <f t="shared" si="1"/>
        <v>0</v>
      </c>
      <c r="L52">
        <f t="shared" si="2"/>
        <v>0</v>
      </c>
      <c r="M52">
        <f t="shared" si="12"/>
        <v>0</v>
      </c>
      <c r="O52">
        <f t="shared" si="15"/>
        <v>0</v>
      </c>
    </row>
    <row r="53" spans="1:16" x14ac:dyDescent="0.25">
      <c r="E53" s="2" t="e">
        <f t="shared" si="0"/>
        <v>#DIV/0!</v>
      </c>
      <c r="H53">
        <f t="shared" si="1"/>
        <v>0</v>
      </c>
      <c r="L53">
        <f t="shared" si="2"/>
        <v>0</v>
      </c>
      <c r="M53">
        <f t="shared" si="12"/>
        <v>0</v>
      </c>
      <c r="O53">
        <f t="shared" si="15"/>
        <v>0</v>
      </c>
    </row>
    <row r="54" spans="1:16" x14ac:dyDescent="0.25">
      <c r="E54" s="2" t="e">
        <f t="shared" si="0"/>
        <v>#DIV/0!</v>
      </c>
      <c r="H54">
        <f t="shared" si="1"/>
        <v>0</v>
      </c>
      <c r="L54">
        <f t="shared" si="2"/>
        <v>0</v>
      </c>
      <c r="M54">
        <f t="shared" si="12"/>
        <v>0</v>
      </c>
      <c r="O54">
        <f t="shared" si="15"/>
        <v>0</v>
      </c>
    </row>
    <row r="55" spans="1:16" x14ac:dyDescent="0.25">
      <c r="E55" s="2" t="e">
        <f t="shared" si="0"/>
        <v>#DIV/0!</v>
      </c>
      <c r="H55">
        <f t="shared" si="1"/>
        <v>0</v>
      </c>
      <c r="L55">
        <f t="shared" si="2"/>
        <v>0</v>
      </c>
      <c r="M55">
        <f t="shared" si="12"/>
        <v>0</v>
      </c>
      <c r="O55">
        <f t="shared" si="15"/>
        <v>0</v>
      </c>
    </row>
    <row r="56" spans="1:16" x14ac:dyDescent="0.25">
      <c r="E56" s="2" t="e">
        <f t="shared" si="0"/>
        <v>#DIV/0!</v>
      </c>
      <c r="H56">
        <f t="shared" si="1"/>
        <v>0</v>
      </c>
      <c r="L56">
        <f t="shared" si="2"/>
        <v>0</v>
      </c>
      <c r="M56">
        <f t="shared" si="12"/>
        <v>0</v>
      </c>
      <c r="O56">
        <f t="shared" si="15"/>
        <v>0</v>
      </c>
    </row>
    <row r="57" spans="1:16" x14ac:dyDescent="0.25">
      <c r="E57" s="2" t="e">
        <f t="shared" si="0"/>
        <v>#DIV/0!</v>
      </c>
      <c r="H57">
        <f t="shared" si="1"/>
        <v>0</v>
      </c>
      <c r="M57">
        <f t="shared" si="12"/>
        <v>0</v>
      </c>
      <c r="O57">
        <f t="shared" si="15"/>
        <v>0</v>
      </c>
    </row>
    <row r="58" spans="1:16" x14ac:dyDescent="0.25">
      <c r="E58" s="2" t="e">
        <f t="shared" si="0"/>
        <v>#DIV/0!</v>
      </c>
      <c r="H58">
        <f t="shared" si="1"/>
        <v>0</v>
      </c>
      <c r="M58">
        <f t="shared" si="12"/>
        <v>0</v>
      </c>
      <c r="O58">
        <f t="shared" si="15"/>
        <v>0</v>
      </c>
    </row>
    <row r="59" spans="1:16" x14ac:dyDescent="0.25">
      <c r="E59" s="2" t="e">
        <f t="shared" si="0"/>
        <v>#DIV/0!</v>
      </c>
      <c r="H59">
        <f t="shared" si="1"/>
        <v>0</v>
      </c>
      <c r="M59">
        <f t="shared" si="12"/>
        <v>0</v>
      </c>
      <c r="O59">
        <f t="shared" si="15"/>
        <v>0</v>
      </c>
    </row>
    <row r="60" spans="1:16" x14ac:dyDescent="0.25">
      <c r="E60" s="2" t="e">
        <f t="shared" si="0"/>
        <v>#DIV/0!</v>
      </c>
      <c r="H60">
        <f t="shared" si="1"/>
        <v>0</v>
      </c>
      <c r="M60">
        <f t="shared" si="12"/>
        <v>0</v>
      </c>
      <c r="O60">
        <f t="shared" si="15"/>
        <v>0</v>
      </c>
    </row>
    <row r="61" spans="1:16" x14ac:dyDescent="0.25">
      <c r="E61" s="2" t="e">
        <f t="shared" si="0"/>
        <v>#DIV/0!</v>
      </c>
      <c r="H61">
        <f t="shared" si="1"/>
        <v>0</v>
      </c>
      <c r="M61">
        <f t="shared" si="12"/>
        <v>0</v>
      </c>
      <c r="O61">
        <f t="shared" si="15"/>
        <v>0</v>
      </c>
    </row>
    <row r="62" spans="1:16" x14ac:dyDescent="0.25">
      <c r="E62" s="2" t="e">
        <f t="shared" si="0"/>
        <v>#DIV/0!</v>
      </c>
      <c r="H62">
        <f t="shared" si="1"/>
        <v>0</v>
      </c>
      <c r="M62">
        <f t="shared" si="12"/>
        <v>0</v>
      </c>
      <c r="O62">
        <f t="shared" si="15"/>
        <v>0</v>
      </c>
    </row>
    <row r="63" spans="1:16" x14ac:dyDescent="0.25">
      <c r="E63" s="2" t="e">
        <f t="shared" si="0"/>
        <v>#DIV/0!</v>
      </c>
      <c r="H63">
        <f t="shared" si="1"/>
        <v>0</v>
      </c>
      <c r="M63">
        <f t="shared" si="12"/>
        <v>0</v>
      </c>
      <c r="O63">
        <f t="shared" si="15"/>
        <v>0</v>
      </c>
    </row>
    <row r="64" spans="1:16" x14ac:dyDescent="0.25">
      <c r="E64" s="2" t="e">
        <f t="shared" si="0"/>
        <v>#DIV/0!</v>
      </c>
      <c r="H64">
        <f t="shared" si="1"/>
        <v>0</v>
      </c>
      <c r="M64">
        <f t="shared" si="12"/>
        <v>0</v>
      </c>
      <c r="O64">
        <f t="shared" si="15"/>
        <v>0</v>
      </c>
    </row>
    <row r="65" spans="5:15" x14ac:dyDescent="0.25">
      <c r="E65" s="2" t="e">
        <f t="shared" si="0"/>
        <v>#DIV/0!</v>
      </c>
      <c r="H65">
        <f t="shared" si="1"/>
        <v>0</v>
      </c>
      <c r="M65">
        <f t="shared" si="12"/>
        <v>0</v>
      </c>
      <c r="O65">
        <f t="shared" si="15"/>
        <v>0</v>
      </c>
    </row>
    <row r="66" spans="5:15" x14ac:dyDescent="0.25">
      <c r="E66" s="2" t="e">
        <f t="shared" si="0"/>
        <v>#DIV/0!</v>
      </c>
      <c r="H66">
        <f t="shared" si="1"/>
        <v>0</v>
      </c>
      <c r="M66">
        <f t="shared" si="12"/>
        <v>0</v>
      </c>
      <c r="O66">
        <f t="shared" si="15"/>
        <v>0</v>
      </c>
    </row>
    <row r="67" spans="5:15" x14ac:dyDescent="0.25">
      <c r="E67" s="2" t="e">
        <f t="shared" ref="E67:E79" si="16">(B67)/(B67+C67+D67)</f>
        <v>#DIV/0!</v>
      </c>
      <c r="H67">
        <f t="shared" ref="H67:H79" si="17">F67-G67</f>
        <v>0</v>
      </c>
      <c r="M67">
        <f t="shared" si="12"/>
        <v>0</v>
      </c>
      <c r="O67">
        <f t="shared" si="15"/>
        <v>0</v>
      </c>
    </row>
    <row r="68" spans="5:15" x14ac:dyDescent="0.25">
      <c r="E68" s="2" t="e">
        <f t="shared" si="16"/>
        <v>#DIV/0!</v>
      </c>
      <c r="H68">
        <f t="shared" si="17"/>
        <v>0</v>
      </c>
      <c r="M68">
        <f t="shared" si="12"/>
        <v>0</v>
      </c>
      <c r="O68">
        <f t="shared" si="15"/>
        <v>0</v>
      </c>
    </row>
    <row r="69" spans="5:15" x14ac:dyDescent="0.25">
      <c r="E69" s="2" t="e">
        <f t="shared" si="16"/>
        <v>#DIV/0!</v>
      </c>
      <c r="H69">
        <f t="shared" si="17"/>
        <v>0</v>
      </c>
      <c r="M69">
        <f t="shared" si="12"/>
        <v>0</v>
      </c>
      <c r="O69">
        <f t="shared" si="15"/>
        <v>0</v>
      </c>
    </row>
    <row r="70" spans="5:15" x14ac:dyDescent="0.25">
      <c r="E70" s="2" t="e">
        <f t="shared" si="16"/>
        <v>#DIV/0!</v>
      </c>
      <c r="H70">
        <f t="shared" si="17"/>
        <v>0</v>
      </c>
      <c r="M70">
        <f t="shared" si="12"/>
        <v>0</v>
      </c>
      <c r="O70">
        <f t="shared" si="15"/>
        <v>0</v>
      </c>
    </row>
    <row r="71" spans="5:15" x14ac:dyDescent="0.25">
      <c r="E71" s="2" t="e">
        <f t="shared" si="16"/>
        <v>#DIV/0!</v>
      </c>
      <c r="H71">
        <f t="shared" si="17"/>
        <v>0</v>
      </c>
      <c r="M71">
        <f t="shared" si="12"/>
        <v>0</v>
      </c>
      <c r="O71">
        <f t="shared" si="15"/>
        <v>0</v>
      </c>
    </row>
    <row r="72" spans="5:15" x14ac:dyDescent="0.25">
      <c r="E72" s="2" t="e">
        <f t="shared" si="16"/>
        <v>#DIV/0!</v>
      </c>
      <c r="H72">
        <f t="shared" si="17"/>
        <v>0</v>
      </c>
      <c r="M72">
        <f t="shared" si="12"/>
        <v>0</v>
      </c>
      <c r="O72">
        <f t="shared" si="15"/>
        <v>0</v>
      </c>
    </row>
    <row r="73" spans="5:15" x14ac:dyDescent="0.25">
      <c r="E73" s="2" t="e">
        <f t="shared" si="16"/>
        <v>#DIV/0!</v>
      </c>
      <c r="H73">
        <f t="shared" si="17"/>
        <v>0</v>
      </c>
      <c r="M73">
        <f t="shared" si="12"/>
        <v>0</v>
      </c>
      <c r="O73">
        <f t="shared" si="15"/>
        <v>0</v>
      </c>
    </row>
    <row r="74" spans="5:15" x14ac:dyDescent="0.25">
      <c r="E74" s="2" t="e">
        <f t="shared" si="16"/>
        <v>#DIV/0!</v>
      </c>
      <c r="H74">
        <f t="shared" si="17"/>
        <v>0</v>
      </c>
      <c r="M74">
        <f t="shared" si="12"/>
        <v>0</v>
      </c>
      <c r="O74">
        <f t="shared" si="15"/>
        <v>0</v>
      </c>
    </row>
    <row r="75" spans="5:15" x14ac:dyDescent="0.25">
      <c r="E75" s="2" t="e">
        <f t="shared" si="16"/>
        <v>#DIV/0!</v>
      </c>
      <c r="H75">
        <f t="shared" si="17"/>
        <v>0</v>
      </c>
      <c r="M75">
        <f t="shared" si="12"/>
        <v>0</v>
      </c>
      <c r="O75">
        <f t="shared" si="15"/>
        <v>0</v>
      </c>
    </row>
    <row r="76" spans="5:15" x14ac:dyDescent="0.25">
      <c r="E76" t="e">
        <f t="shared" si="16"/>
        <v>#DIV/0!</v>
      </c>
      <c r="H76">
        <f t="shared" si="17"/>
        <v>0</v>
      </c>
      <c r="M76">
        <f t="shared" si="12"/>
        <v>0</v>
      </c>
      <c r="O76">
        <f t="shared" si="15"/>
        <v>0</v>
      </c>
    </row>
    <row r="77" spans="5:15" x14ac:dyDescent="0.25">
      <c r="E77" t="e">
        <f t="shared" si="16"/>
        <v>#DIV/0!</v>
      </c>
      <c r="H77">
        <f t="shared" si="17"/>
        <v>0</v>
      </c>
      <c r="M77">
        <f t="shared" si="12"/>
        <v>0</v>
      </c>
      <c r="O77">
        <f t="shared" si="15"/>
        <v>0</v>
      </c>
    </row>
    <row r="78" spans="5:15" x14ac:dyDescent="0.25">
      <c r="E78" t="e">
        <f t="shared" si="16"/>
        <v>#DIV/0!</v>
      </c>
      <c r="H78">
        <f t="shared" si="17"/>
        <v>0</v>
      </c>
      <c r="M78">
        <f t="shared" si="12"/>
        <v>0</v>
      </c>
      <c r="O78">
        <f t="shared" si="15"/>
        <v>0</v>
      </c>
    </row>
    <row r="79" spans="5:15" x14ac:dyDescent="0.25">
      <c r="E79" t="e">
        <f t="shared" si="16"/>
        <v>#DIV/0!</v>
      </c>
      <c r="H79">
        <f t="shared" si="17"/>
        <v>0</v>
      </c>
      <c r="M79">
        <f t="shared" si="12"/>
        <v>0</v>
      </c>
      <c r="O79">
        <f t="shared" si="15"/>
        <v>0</v>
      </c>
    </row>
  </sheetData>
  <sortState xmlns:xlrd2="http://schemas.microsoft.com/office/spreadsheetml/2017/richdata2" ref="A3:O64">
    <sortCondition ref="A8:A64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4"/>
  <sheetViews>
    <sheetView topLeftCell="A4" workbookViewId="0">
      <selection activeCell="H11" sqref="H11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110</v>
      </c>
      <c r="B3">
        <f>1+1+1</f>
        <v>3</v>
      </c>
      <c r="C3">
        <f>1</f>
        <v>1</v>
      </c>
      <c r="E3" s="2">
        <f t="shared" ref="E3" si="0">(B3)/(B3+C3+D3)</f>
        <v>0.75</v>
      </c>
      <c r="F3">
        <f>13+12+14+0</f>
        <v>39</v>
      </c>
      <c r="G3">
        <f>7+1+9+8</f>
        <v>25</v>
      </c>
      <c r="H3">
        <f t="shared" ref="H3" si="1">F3-G3</f>
        <v>14</v>
      </c>
      <c r="J3">
        <f>40</f>
        <v>40</v>
      </c>
      <c r="L3">
        <f t="shared" ref="L3" si="2">B3*10</f>
        <v>30</v>
      </c>
      <c r="M3">
        <f t="shared" ref="M3" si="3">D3*5</f>
        <v>0</v>
      </c>
      <c r="N3">
        <f>10*1</f>
        <v>10</v>
      </c>
      <c r="O3">
        <f t="shared" ref="O3" si="4">SUM(I3:N3)</f>
        <v>80</v>
      </c>
    </row>
    <row r="4" spans="1:27" x14ac:dyDescent="0.25">
      <c r="A4" s="3" t="s">
        <v>100</v>
      </c>
      <c r="B4">
        <f>1</f>
        <v>1</v>
      </c>
      <c r="C4">
        <f>1+1+1+1+1+1</f>
        <v>6</v>
      </c>
      <c r="E4" s="2">
        <f t="shared" ref="E4:E5" si="5">(B4)/(B4+C4+D4)</f>
        <v>0.14285714285714285</v>
      </c>
      <c r="F4">
        <f>0+0+7+1+2+10+4</f>
        <v>24</v>
      </c>
      <c r="G4">
        <f>15+12+0+11+13+15+5</f>
        <v>71</v>
      </c>
      <c r="H4">
        <f t="shared" ref="H4:H5" si="6">F4-G4</f>
        <v>-47</v>
      </c>
      <c r="J4">
        <f>40</f>
        <v>40</v>
      </c>
      <c r="K4">
        <f>20</f>
        <v>20</v>
      </c>
      <c r="L4">
        <f t="shared" ref="L4:L5" si="7">B4*10</f>
        <v>10</v>
      </c>
      <c r="M4">
        <f t="shared" ref="M4:M5" si="8">D4*5</f>
        <v>0</v>
      </c>
      <c r="N4">
        <f>10*2</f>
        <v>20</v>
      </c>
      <c r="O4">
        <f t="shared" ref="O4" si="9">SUM(I4:N4)</f>
        <v>90</v>
      </c>
    </row>
    <row r="5" spans="1:27" x14ac:dyDescent="0.25">
      <c r="A5" s="3" t="s">
        <v>169</v>
      </c>
      <c r="B5">
        <f>1+1+1</f>
        <v>3</v>
      </c>
      <c r="C5">
        <f>1</f>
        <v>1</v>
      </c>
      <c r="E5" s="2">
        <f t="shared" si="5"/>
        <v>0.75</v>
      </c>
      <c r="F5">
        <f>12+4+13+9</f>
        <v>38</v>
      </c>
      <c r="G5">
        <f>5+9+1+1</f>
        <v>16</v>
      </c>
      <c r="H5">
        <f t="shared" si="6"/>
        <v>22</v>
      </c>
      <c r="I5">
        <f>60</f>
        <v>60</v>
      </c>
      <c r="L5">
        <f t="shared" si="7"/>
        <v>30</v>
      </c>
      <c r="M5">
        <f t="shared" si="8"/>
        <v>0</v>
      </c>
      <c r="N5">
        <f>10*1</f>
        <v>10</v>
      </c>
      <c r="O5">
        <f t="shared" ref="O5" si="10">SUM(I5:N5)</f>
        <v>100</v>
      </c>
    </row>
    <row r="6" spans="1:27" x14ac:dyDescent="0.25">
      <c r="A6" s="3" t="s">
        <v>87</v>
      </c>
      <c r="C6">
        <f>1+1+1+1+1+1</f>
        <v>6</v>
      </c>
      <c r="E6" s="2">
        <f t="shared" ref="E6:E8" si="11">(B6)/(B6+C6+D6)</f>
        <v>0</v>
      </c>
      <c r="F6">
        <f>23+5+19+4+15+4</f>
        <v>70</v>
      </c>
      <c r="G6">
        <f>24+18+20+16+21+20</f>
        <v>119</v>
      </c>
      <c r="H6">
        <f t="shared" ref="H6:H8" si="12">F6-G6</f>
        <v>-49</v>
      </c>
      <c r="K6">
        <f>20</f>
        <v>20</v>
      </c>
      <c r="L6">
        <f t="shared" ref="L6:L8" si="13">B6*10</f>
        <v>0</v>
      </c>
      <c r="M6">
        <f t="shared" ref="M6:M8" si="14">D6*5</f>
        <v>0</v>
      </c>
      <c r="N6">
        <f>10*2</f>
        <v>20</v>
      </c>
      <c r="O6">
        <f t="shared" ref="O6:O7" si="15">SUM(I6:N6)</f>
        <v>40</v>
      </c>
    </row>
    <row r="7" spans="1:27" x14ac:dyDescent="0.25">
      <c r="A7" s="3" t="s">
        <v>144</v>
      </c>
      <c r="C7">
        <f>1+1+1</f>
        <v>3</v>
      </c>
      <c r="E7" s="2">
        <f t="shared" si="11"/>
        <v>0</v>
      </c>
      <c r="F7">
        <f>2+0+8</f>
        <v>10</v>
      </c>
      <c r="G7">
        <f>18+11+9</f>
        <v>38</v>
      </c>
      <c r="H7">
        <f t="shared" si="12"/>
        <v>-28</v>
      </c>
      <c r="K7">
        <f>20</f>
        <v>20</v>
      </c>
      <c r="L7">
        <f t="shared" si="13"/>
        <v>0</v>
      </c>
      <c r="M7">
        <f t="shared" si="14"/>
        <v>0</v>
      </c>
      <c r="N7">
        <f>10*1</f>
        <v>10</v>
      </c>
      <c r="O7">
        <f t="shared" si="15"/>
        <v>30</v>
      </c>
    </row>
    <row r="8" spans="1:27" x14ac:dyDescent="0.25">
      <c r="A8" s="3" t="s">
        <v>159</v>
      </c>
      <c r="B8">
        <f>1+1+1</f>
        <v>3</v>
      </c>
      <c r="D8">
        <f>1</f>
        <v>1</v>
      </c>
      <c r="E8" s="2">
        <f t="shared" si="11"/>
        <v>0.75</v>
      </c>
      <c r="F8">
        <f>8+15+5+7</f>
        <v>35</v>
      </c>
      <c r="G8">
        <f>8+10+4+2</f>
        <v>24</v>
      </c>
      <c r="H8">
        <f t="shared" si="12"/>
        <v>11</v>
      </c>
      <c r="I8">
        <f>60</f>
        <v>60</v>
      </c>
      <c r="L8">
        <f t="shared" si="13"/>
        <v>30</v>
      </c>
      <c r="M8">
        <f t="shared" si="14"/>
        <v>5</v>
      </c>
      <c r="N8">
        <f>10*1</f>
        <v>10</v>
      </c>
      <c r="O8">
        <f t="shared" ref="O8" si="16">SUM(I8:N8)</f>
        <v>105</v>
      </c>
    </row>
    <row r="9" spans="1:27" x14ac:dyDescent="0.25">
      <c r="A9" s="3" t="s">
        <v>99</v>
      </c>
      <c r="B9">
        <f>1+1+1+1+1+1+1</f>
        <v>7</v>
      </c>
      <c r="E9" s="2">
        <f t="shared" ref="E9:E15" si="17">(B9)/(B9+C9+D9)</f>
        <v>1</v>
      </c>
      <c r="F9">
        <f>13+15+11+12+18+14+10</f>
        <v>93</v>
      </c>
      <c r="G9">
        <f>1+0+1+3+2+2+0</f>
        <v>9</v>
      </c>
      <c r="H9">
        <f t="shared" ref="H9:H15" si="18">F9-G9</f>
        <v>84</v>
      </c>
      <c r="I9">
        <f>60*2</f>
        <v>120</v>
      </c>
      <c r="L9">
        <f t="shared" ref="L9:L15" si="19">B9*10</f>
        <v>70</v>
      </c>
      <c r="M9">
        <f t="shared" ref="M9:M15" si="20">D9*5</f>
        <v>0</v>
      </c>
      <c r="N9">
        <f>10*2</f>
        <v>20</v>
      </c>
      <c r="O9">
        <f t="shared" ref="O9:O15" si="21">SUM(I9:N9)</f>
        <v>210</v>
      </c>
    </row>
    <row r="10" spans="1:27" ht="14.25" customHeight="1" x14ac:dyDescent="0.25">
      <c r="A10" s="3" t="s">
        <v>167</v>
      </c>
      <c r="B10">
        <f>1+1</f>
        <v>2</v>
      </c>
      <c r="E10" s="2">
        <f t="shared" si="17"/>
        <v>1</v>
      </c>
      <c r="F10">
        <f>24+18</f>
        <v>42</v>
      </c>
      <c r="G10">
        <f>15+17</f>
        <v>32</v>
      </c>
      <c r="H10">
        <f t="shared" si="18"/>
        <v>10</v>
      </c>
      <c r="I10">
        <f>60</f>
        <v>60</v>
      </c>
      <c r="L10">
        <f t="shared" si="19"/>
        <v>20</v>
      </c>
      <c r="M10">
        <f t="shared" si="20"/>
        <v>0</v>
      </c>
      <c r="N10">
        <f>10*1</f>
        <v>10</v>
      </c>
      <c r="O10">
        <f t="shared" ref="O10:O14" si="22">SUM(I10:N10)</f>
        <v>90</v>
      </c>
    </row>
    <row r="11" spans="1:27" x14ac:dyDescent="0.25">
      <c r="A11" s="3" t="s">
        <v>185</v>
      </c>
      <c r="B11">
        <f>1+1+1+1</f>
        <v>4</v>
      </c>
      <c r="D11">
        <f>1</f>
        <v>1</v>
      </c>
      <c r="E11" s="2">
        <f t="shared" si="17"/>
        <v>0.8</v>
      </c>
      <c r="F11">
        <f>23+26+14+15+11</f>
        <v>89</v>
      </c>
      <c r="G11">
        <f>23+11+13+11+10</f>
        <v>68</v>
      </c>
      <c r="H11">
        <f t="shared" si="18"/>
        <v>21</v>
      </c>
      <c r="I11">
        <f>60</f>
        <v>60</v>
      </c>
      <c r="L11">
        <f t="shared" si="19"/>
        <v>40</v>
      </c>
      <c r="M11">
        <f t="shared" si="20"/>
        <v>5</v>
      </c>
      <c r="N11">
        <f>10*1</f>
        <v>10</v>
      </c>
      <c r="O11">
        <f t="shared" ref="O11:O12" si="23">SUM(I11:N11)</f>
        <v>115</v>
      </c>
    </row>
    <row r="12" spans="1:27" x14ac:dyDescent="0.25">
      <c r="A12" s="3" t="s">
        <v>187</v>
      </c>
      <c r="B12">
        <f>1</f>
        <v>1</v>
      </c>
      <c r="C12">
        <f>1+1</f>
        <v>2</v>
      </c>
      <c r="E12" s="2">
        <f t="shared" si="17"/>
        <v>0.33333333333333331</v>
      </c>
      <c r="F12">
        <f>17+8+13</f>
        <v>38</v>
      </c>
      <c r="G12">
        <f>6+21+14</f>
        <v>41</v>
      </c>
      <c r="H12">
        <f t="shared" si="18"/>
        <v>-3</v>
      </c>
      <c r="L12">
        <f t="shared" si="19"/>
        <v>10</v>
      </c>
      <c r="M12">
        <f t="shared" si="20"/>
        <v>0</v>
      </c>
      <c r="N12">
        <f>10*1</f>
        <v>10</v>
      </c>
      <c r="O12">
        <f t="shared" si="23"/>
        <v>20</v>
      </c>
    </row>
    <row r="13" spans="1:27" x14ac:dyDescent="0.25">
      <c r="A13" s="3" t="s">
        <v>165</v>
      </c>
      <c r="B13">
        <f>1</f>
        <v>1</v>
      </c>
      <c r="C13">
        <f>1+1</f>
        <v>2</v>
      </c>
      <c r="E13" s="2">
        <f t="shared" ref="E13" si="24">(B13)/(B13+C13+D13)</f>
        <v>0.33333333333333331</v>
      </c>
      <c r="F13">
        <f>21+12+7</f>
        <v>40</v>
      </c>
      <c r="G13">
        <f>8+15+16</f>
        <v>39</v>
      </c>
      <c r="H13">
        <f t="shared" ref="H13" si="25">F13-G13</f>
        <v>1</v>
      </c>
      <c r="L13">
        <f t="shared" ref="L13" si="26">B13*10</f>
        <v>10</v>
      </c>
      <c r="M13">
        <f t="shared" ref="M13" si="27">D13*5</f>
        <v>0</v>
      </c>
      <c r="N13">
        <f>10*1</f>
        <v>10</v>
      </c>
      <c r="O13">
        <f t="shared" ref="O13" si="28">SUM(I13:N13)</f>
        <v>20</v>
      </c>
    </row>
    <row r="14" spans="1:27" x14ac:dyDescent="0.25">
      <c r="A14" s="3" t="s">
        <v>168</v>
      </c>
      <c r="B14">
        <f>1</f>
        <v>1</v>
      </c>
      <c r="C14">
        <f>1</f>
        <v>1</v>
      </c>
      <c r="D14">
        <f>1</f>
        <v>1</v>
      </c>
      <c r="E14" s="2">
        <f t="shared" si="17"/>
        <v>0.33333333333333331</v>
      </c>
      <c r="F14">
        <f>9+9+3</f>
        <v>21</v>
      </c>
      <c r="G14">
        <f>9+4+5</f>
        <v>18</v>
      </c>
      <c r="H14">
        <f t="shared" si="18"/>
        <v>3</v>
      </c>
      <c r="K14">
        <f>20</f>
        <v>20</v>
      </c>
      <c r="L14">
        <f t="shared" si="19"/>
        <v>10</v>
      </c>
      <c r="M14">
        <f t="shared" si="20"/>
        <v>5</v>
      </c>
      <c r="N14">
        <f>10*1</f>
        <v>10</v>
      </c>
      <c r="O14">
        <f t="shared" si="22"/>
        <v>45</v>
      </c>
    </row>
    <row r="15" spans="1:27" x14ac:dyDescent="0.25">
      <c r="A15" s="3" t="s">
        <v>121</v>
      </c>
      <c r="B15">
        <f>1+1</f>
        <v>2</v>
      </c>
      <c r="C15">
        <f>1+1+1+1</f>
        <v>4</v>
      </c>
      <c r="E15" s="2">
        <f t="shared" si="17"/>
        <v>0.33333333333333331</v>
      </c>
      <c r="F15">
        <f>5+16+8+2+3+2</f>
        <v>36</v>
      </c>
      <c r="G15">
        <f>4+3+10+7+5+5</f>
        <v>34</v>
      </c>
      <c r="H15">
        <f t="shared" si="18"/>
        <v>2</v>
      </c>
      <c r="J15">
        <f>40</f>
        <v>40</v>
      </c>
      <c r="L15">
        <f t="shared" si="19"/>
        <v>20</v>
      </c>
      <c r="M15">
        <f t="shared" si="20"/>
        <v>0</v>
      </c>
      <c r="N15">
        <f>10*2</f>
        <v>20</v>
      </c>
      <c r="O15">
        <f t="shared" si="21"/>
        <v>80</v>
      </c>
    </row>
    <row r="16" spans="1:27" x14ac:dyDescent="0.25">
      <c r="A16" s="3" t="s">
        <v>25</v>
      </c>
      <c r="B16">
        <f>1+1+1+1+1+1</f>
        <v>6</v>
      </c>
      <c r="C16">
        <f>1+1+1+1+1+1</f>
        <v>6</v>
      </c>
      <c r="E16" s="2">
        <f t="shared" ref="E16" si="29">(B16)/(B16+C16+D16)</f>
        <v>0.5</v>
      </c>
      <c r="F16">
        <f>17+16+20+15+9+19+24+11+13+15+14+11</f>
        <v>184</v>
      </c>
      <c r="G16">
        <f>16+17+13+18+22+20+7+12+1+12+13+15</f>
        <v>166</v>
      </c>
      <c r="H16">
        <f>F16-G16</f>
        <v>18</v>
      </c>
      <c r="J16">
        <f>40*2</f>
        <v>80</v>
      </c>
      <c r="L16">
        <f t="shared" ref="L16" si="30">B16*10</f>
        <v>60</v>
      </c>
      <c r="M16">
        <f t="shared" ref="M16" si="31">D16*5</f>
        <v>0</v>
      </c>
      <c r="N16">
        <f>10*3</f>
        <v>30</v>
      </c>
      <c r="O16">
        <f t="shared" ref="O16" si="32">SUM(I16:N16)</f>
        <v>170</v>
      </c>
    </row>
    <row r="17" spans="1:15" x14ac:dyDescent="0.25">
      <c r="A17" s="3" t="s">
        <v>26</v>
      </c>
      <c r="B17">
        <f>1+1</f>
        <v>2</v>
      </c>
      <c r="C17">
        <f>1+1+1+1+1+1+1+1+1+1+1+1</f>
        <v>12</v>
      </c>
      <c r="D17">
        <f>1</f>
        <v>1</v>
      </c>
      <c r="E17" s="2">
        <f t="shared" ref="E17:E24" si="33">(B17)/(B17+C17+D17)</f>
        <v>0.13333333333333333</v>
      </c>
      <c r="F17">
        <f>7+17+2+3+16+4+2+3+3+0+6+2+4+4+1</f>
        <v>74</v>
      </c>
      <c r="G17">
        <f>17+16+18+23+16+19+14+16+10+10+5+14+6+9+13</f>
        <v>206</v>
      </c>
      <c r="H17">
        <f t="shared" ref="H17:H24" si="34">F17-G17</f>
        <v>-132</v>
      </c>
      <c r="K17">
        <f>20*2</f>
        <v>40</v>
      </c>
      <c r="L17">
        <f t="shared" ref="L17:L24" si="35">B17*10</f>
        <v>20</v>
      </c>
      <c r="M17">
        <f t="shared" ref="M17:M24" si="36">D17*5</f>
        <v>5</v>
      </c>
      <c r="N17">
        <f>10*5</f>
        <v>50</v>
      </c>
      <c r="O17">
        <f t="shared" ref="O17:O22" si="37">SUM(I17:N17)</f>
        <v>115</v>
      </c>
    </row>
    <row r="18" spans="1:15" x14ac:dyDescent="0.25">
      <c r="A18" s="3" t="s">
        <v>186</v>
      </c>
      <c r="C18">
        <f>1+1+1</f>
        <v>3</v>
      </c>
      <c r="E18" s="2">
        <f t="shared" si="33"/>
        <v>0</v>
      </c>
      <c r="F18">
        <f>16+11+13</f>
        <v>40</v>
      </c>
      <c r="G18">
        <f>21+26+14</f>
        <v>61</v>
      </c>
      <c r="H18">
        <f t="shared" si="34"/>
        <v>-21</v>
      </c>
      <c r="L18">
        <f t="shared" si="35"/>
        <v>0</v>
      </c>
      <c r="M18">
        <f t="shared" si="36"/>
        <v>0</v>
      </c>
      <c r="N18">
        <f>10*1</f>
        <v>10</v>
      </c>
      <c r="O18">
        <f t="shared" ref="O18" si="38">SUM(I18:N18)</f>
        <v>10</v>
      </c>
    </row>
    <row r="19" spans="1:15" x14ac:dyDescent="0.25">
      <c r="A19" s="3" t="s">
        <v>92</v>
      </c>
      <c r="C19">
        <f>1+1+1+1+1</f>
        <v>5</v>
      </c>
      <c r="D19">
        <f>1</f>
        <v>1</v>
      </c>
      <c r="E19" s="2">
        <f t="shared" ref="E19" si="39">(B19)/(B19+C19+D19)</f>
        <v>0</v>
      </c>
      <c r="F19">
        <f>11+16+19+5+1+10</f>
        <v>62</v>
      </c>
      <c r="G19">
        <f>21+16+20+13+12+11</f>
        <v>93</v>
      </c>
      <c r="H19">
        <f t="shared" ref="H19" si="40">F19-G19</f>
        <v>-31</v>
      </c>
      <c r="K19">
        <f>20</f>
        <v>20</v>
      </c>
      <c r="L19">
        <f t="shared" ref="L19" si="41">B19*10</f>
        <v>0</v>
      </c>
      <c r="M19">
        <f t="shared" ref="M19" si="42">D19*5</f>
        <v>5</v>
      </c>
      <c r="N19">
        <f>10*2</f>
        <v>20</v>
      </c>
      <c r="O19">
        <f t="shared" ref="O19" si="43">SUM(I19:N19)</f>
        <v>45</v>
      </c>
    </row>
    <row r="20" spans="1:15" x14ac:dyDescent="0.25">
      <c r="A20" s="3" t="s">
        <v>27</v>
      </c>
      <c r="B20">
        <f>1+1+1+1+1+1+1+1+1+1+1+1+1+1</f>
        <v>14</v>
      </c>
      <c r="C20">
        <f>1+1+1+1+1+1+1</f>
        <v>7</v>
      </c>
      <c r="E20" s="2">
        <f t="shared" si="33"/>
        <v>0.66666666666666663</v>
      </c>
      <c r="F20">
        <f>16+16+13+16+23+19+26+24+9+20+13+21+20+20+12+15+17+21+23+14+19</f>
        <v>377</v>
      </c>
      <c r="G20">
        <f>15+17+20+4+3+4+14+23+18+19+14+15+19+4+11+24+18+16+14+2+20</f>
        <v>294</v>
      </c>
      <c r="H20">
        <f t="shared" si="34"/>
        <v>83</v>
      </c>
      <c r="I20">
        <f>60*2</f>
        <v>120</v>
      </c>
      <c r="J20">
        <f>40*2</f>
        <v>80</v>
      </c>
      <c r="K20">
        <f>20*2</f>
        <v>40</v>
      </c>
      <c r="L20">
        <f t="shared" si="35"/>
        <v>140</v>
      </c>
      <c r="M20">
        <f t="shared" si="36"/>
        <v>0</v>
      </c>
      <c r="N20">
        <f>10*6</f>
        <v>60</v>
      </c>
      <c r="O20">
        <f t="shared" si="37"/>
        <v>440</v>
      </c>
    </row>
    <row r="21" spans="1:15" x14ac:dyDescent="0.25">
      <c r="A21" s="3" t="s">
        <v>132</v>
      </c>
      <c r="B21">
        <f>1+1+1</f>
        <v>3</v>
      </c>
      <c r="E21" s="2">
        <f t="shared" si="33"/>
        <v>1</v>
      </c>
      <c r="F21">
        <f>18+18+14</f>
        <v>50</v>
      </c>
      <c r="G21">
        <f>9+5+13</f>
        <v>27</v>
      </c>
      <c r="H21">
        <f t="shared" si="34"/>
        <v>23</v>
      </c>
      <c r="I21">
        <f>60</f>
        <v>60</v>
      </c>
      <c r="L21">
        <f t="shared" si="35"/>
        <v>30</v>
      </c>
      <c r="M21">
        <f t="shared" si="36"/>
        <v>0</v>
      </c>
      <c r="N21">
        <f>10*1</f>
        <v>10</v>
      </c>
      <c r="O21">
        <f t="shared" ref="O21" si="44">SUM(I21:N21)</f>
        <v>100</v>
      </c>
    </row>
    <row r="22" spans="1:15" x14ac:dyDescent="0.25">
      <c r="A22" s="3" t="s">
        <v>101</v>
      </c>
      <c r="B22">
        <f>1+1+1+1+1+1+1</f>
        <v>7</v>
      </c>
      <c r="C22">
        <f>1+1+1</f>
        <v>3</v>
      </c>
      <c r="E22" s="2">
        <f t="shared" si="33"/>
        <v>0.7</v>
      </c>
      <c r="F22">
        <f>1+12+0+7+10+0+13+9+5+8</f>
        <v>65</v>
      </c>
      <c r="G22">
        <f>13+0+7+2+0+10+5+4+3+0</f>
        <v>44</v>
      </c>
      <c r="H22">
        <f t="shared" si="34"/>
        <v>21</v>
      </c>
      <c r="I22">
        <f>60</f>
        <v>60</v>
      </c>
      <c r="J22">
        <f>40</f>
        <v>40</v>
      </c>
      <c r="K22">
        <f>20</f>
        <v>20</v>
      </c>
      <c r="L22">
        <f t="shared" si="35"/>
        <v>70</v>
      </c>
      <c r="M22">
        <f t="shared" si="36"/>
        <v>0</v>
      </c>
      <c r="N22">
        <f>10*3</f>
        <v>30</v>
      </c>
      <c r="O22">
        <f t="shared" si="37"/>
        <v>220</v>
      </c>
    </row>
    <row r="23" spans="1:15" x14ac:dyDescent="0.25">
      <c r="A23" s="3" t="s">
        <v>120</v>
      </c>
      <c r="B23">
        <f>1+1+1+1+1</f>
        <v>5</v>
      </c>
      <c r="C23">
        <f>1+1+1+1</f>
        <v>4</v>
      </c>
      <c r="D23">
        <f>1</f>
        <v>1</v>
      </c>
      <c r="E23" s="2">
        <f t="shared" si="33"/>
        <v>0.5</v>
      </c>
      <c r="F23">
        <f>4+14+10+10+13+8+2+5+6+0</f>
        <v>72</v>
      </c>
      <c r="G23">
        <f>5+2+3+8+2+8+7+7+4+4</f>
        <v>50</v>
      </c>
      <c r="H23">
        <f t="shared" si="34"/>
        <v>22</v>
      </c>
      <c r="I23">
        <f>60</f>
        <v>60</v>
      </c>
      <c r="J23">
        <f>40</f>
        <v>40</v>
      </c>
      <c r="K23">
        <f>20</f>
        <v>20</v>
      </c>
      <c r="L23">
        <f t="shared" si="35"/>
        <v>50</v>
      </c>
      <c r="M23">
        <f t="shared" si="36"/>
        <v>5</v>
      </c>
      <c r="N23">
        <f>10*3</f>
        <v>30</v>
      </c>
      <c r="O23">
        <f t="shared" ref="O23" si="45">SUM(I23:N23)</f>
        <v>205</v>
      </c>
    </row>
    <row r="24" spans="1:15" x14ac:dyDescent="0.25">
      <c r="A24" s="3" t="s">
        <v>44</v>
      </c>
      <c r="C24">
        <f>1+1+1</f>
        <v>3</v>
      </c>
      <c r="E24" s="2">
        <f t="shared" si="33"/>
        <v>0</v>
      </c>
      <c r="F24">
        <f>6+1+2</f>
        <v>9</v>
      </c>
      <c r="G24">
        <f>17+13+14</f>
        <v>44</v>
      </c>
      <c r="H24">
        <f t="shared" si="34"/>
        <v>-35</v>
      </c>
      <c r="L24">
        <f t="shared" si="35"/>
        <v>0</v>
      </c>
      <c r="M24">
        <f t="shared" si="36"/>
        <v>0</v>
      </c>
      <c r="N24">
        <f>10*1</f>
        <v>10</v>
      </c>
      <c r="O24">
        <f t="shared" ref="O24" si="46">SUM(I24:N24)</f>
        <v>10</v>
      </c>
    </row>
    <row r="25" spans="1:15" x14ac:dyDescent="0.25">
      <c r="A25" s="3" t="s">
        <v>28</v>
      </c>
      <c r="B25">
        <f>1+1+1+1+1+1+1+1+1+1+1</f>
        <v>11</v>
      </c>
      <c r="C25">
        <f>1+1+1+1+1+1+1+1+1</f>
        <v>9</v>
      </c>
      <c r="D25">
        <f>1</f>
        <v>1</v>
      </c>
      <c r="E25" s="2">
        <f t="shared" ref="E25:E26" si="47">(B25)/(B25+C25+D25)</f>
        <v>0.52380952380952384</v>
      </c>
      <c r="F25">
        <f>15+17+18+18+4+21+20+14+16+22+7+7+5+11+4+1+23+14+16+20+10</f>
        <v>283</v>
      </c>
      <c r="G25">
        <f>16+7+2+15+16+11+19+26+4+9+24+13+12+10+0+9+23+23+7+19+11</f>
        <v>276</v>
      </c>
      <c r="H25">
        <f t="shared" ref="H25:H26" si="48">F25-G25</f>
        <v>7</v>
      </c>
      <c r="I25">
        <f>60</f>
        <v>60</v>
      </c>
      <c r="J25">
        <f>40*3</f>
        <v>120</v>
      </c>
      <c r="K25">
        <f>20</f>
        <v>20</v>
      </c>
      <c r="L25">
        <f t="shared" ref="L25:L26" si="49">B25*10</f>
        <v>110</v>
      </c>
      <c r="M25">
        <f t="shared" ref="M25:M26" si="50">D25*5</f>
        <v>5</v>
      </c>
      <c r="N25">
        <f>10*5</f>
        <v>50</v>
      </c>
      <c r="O25">
        <f t="shared" ref="O25" si="51">SUM(I25:N25)</f>
        <v>365</v>
      </c>
    </row>
    <row r="26" spans="1:15" x14ac:dyDescent="0.25">
      <c r="A26" s="3" t="s">
        <v>143</v>
      </c>
      <c r="B26">
        <f>1+1+1</f>
        <v>3</v>
      </c>
      <c r="C26">
        <f>1+1+1</f>
        <v>3</v>
      </c>
      <c r="D26">
        <f>1</f>
        <v>1</v>
      </c>
      <c r="E26" s="2">
        <f t="shared" si="47"/>
        <v>0.42857142857142855</v>
      </c>
      <c r="F26">
        <f>5+5+9+0+7+9+9</f>
        <v>44</v>
      </c>
      <c r="G26">
        <f>3+6+8+7+5+9+14</f>
        <v>52</v>
      </c>
      <c r="H26">
        <f t="shared" si="48"/>
        <v>-8</v>
      </c>
      <c r="J26">
        <f>40</f>
        <v>40</v>
      </c>
      <c r="L26">
        <f t="shared" si="49"/>
        <v>30</v>
      </c>
      <c r="M26">
        <f t="shared" si="50"/>
        <v>5</v>
      </c>
      <c r="N26">
        <f>10*2</f>
        <v>20</v>
      </c>
      <c r="O26">
        <f t="shared" ref="O26" si="52">SUM(I26:N26)</f>
        <v>95</v>
      </c>
    </row>
    <row r="27" spans="1:15" x14ac:dyDescent="0.25">
      <c r="A27" s="3" t="s">
        <v>111</v>
      </c>
      <c r="B27">
        <f>1+1+1</f>
        <v>3</v>
      </c>
      <c r="C27">
        <f>1</f>
        <v>1</v>
      </c>
      <c r="E27" s="2">
        <f t="shared" ref="E27" si="53">(B27)/(B27+C27+D27)</f>
        <v>0.75</v>
      </c>
      <c r="F27">
        <f>3+11+5+7</f>
        <v>26</v>
      </c>
      <c r="G27">
        <f>12+0+2+0</f>
        <v>14</v>
      </c>
      <c r="H27">
        <f t="shared" ref="H27" si="54">F27-G27</f>
        <v>12</v>
      </c>
      <c r="I27">
        <f>60</f>
        <v>60</v>
      </c>
      <c r="L27">
        <f t="shared" ref="L27" si="55">B27*10</f>
        <v>30</v>
      </c>
      <c r="M27">
        <f t="shared" ref="M27" si="56">D27*5</f>
        <v>0</v>
      </c>
      <c r="N27">
        <f>10*1</f>
        <v>10</v>
      </c>
      <c r="O27">
        <f t="shared" ref="O27" si="57">SUM(I27:N27)</f>
        <v>100</v>
      </c>
    </row>
    <row r="28" spans="1:15" x14ac:dyDescent="0.25">
      <c r="E28" s="2" t="e">
        <f t="shared" ref="E28:E101" si="58">(B28)/(B28+C28+D28)</f>
        <v>#DIV/0!</v>
      </c>
      <c r="H28">
        <f t="shared" ref="H28:H101" si="59">F28-G28</f>
        <v>0</v>
      </c>
      <c r="L28">
        <f t="shared" ref="L28:L91" si="60">B28*10</f>
        <v>0</v>
      </c>
      <c r="M28">
        <f t="shared" ref="M28:M54" si="61">D28*5</f>
        <v>0</v>
      </c>
      <c r="O28">
        <f t="shared" ref="O28:O84" si="62">SUM(I28:N28)</f>
        <v>0</v>
      </c>
    </row>
    <row r="29" spans="1:15" ht="14.25" customHeight="1" x14ac:dyDescent="0.25">
      <c r="E29" s="2" t="e">
        <f t="shared" si="58"/>
        <v>#DIV/0!</v>
      </c>
      <c r="H29">
        <f t="shared" si="59"/>
        <v>0</v>
      </c>
      <c r="L29">
        <f>B29*10</f>
        <v>0</v>
      </c>
      <c r="M29">
        <f t="shared" si="61"/>
        <v>0</v>
      </c>
      <c r="O29">
        <f t="shared" si="62"/>
        <v>0</v>
      </c>
    </row>
    <row r="30" spans="1:15" x14ac:dyDescent="0.25">
      <c r="E30" s="2" t="e">
        <f t="shared" si="58"/>
        <v>#DIV/0!</v>
      </c>
      <c r="H30">
        <f t="shared" si="59"/>
        <v>0</v>
      </c>
      <c r="L30">
        <f t="shared" ref="L30:L31" si="63">B30*10</f>
        <v>0</v>
      </c>
      <c r="M30">
        <f t="shared" si="61"/>
        <v>0</v>
      </c>
      <c r="O30">
        <f t="shared" ref="O30:O31" si="64">SUM(I30:N30)</f>
        <v>0</v>
      </c>
    </row>
    <row r="31" spans="1:15" x14ac:dyDescent="0.25">
      <c r="E31" s="2" t="e">
        <f t="shared" ref="E31" si="65">(B31)/(B31+C31+D31)</f>
        <v>#DIV/0!</v>
      </c>
      <c r="H31">
        <f t="shared" ref="H31" si="66">F31-G31</f>
        <v>0</v>
      </c>
      <c r="L31">
        <f t="shared" si="63"/>
        <v>0</v>
      </c>
      <c r="M31">
        <f t="shared" ref="M31" si="67">D31*5</f>
        <v>0</v>
      </c>
      <c r="O31">
        <f t="shared" si="64"/>
        <v>0</v>
      </c>
    </row>
    <row r="32" spans="1:15" x14ac:dyDescent="0.25">
      <c r="E32" s="2" t="e">
        <f t="shared" si="58"/>
        <v>#DIV/0!</v>
      </c>
      <c r="H32">
        <f t="shared" si="59"/>
        <v>0</v>
      </c>
      <c r="L32">
        <f t="shared" si="60"/>
        <v>0</v>
      </c>
      <c r="M32">
        <f t="shared" si="61"/>
        <v>0</v>
      </c>
      <c r="O32">
        <f t="shared" si="62"/>
        <v>0</v>
      </c>
    </row>
    <row r="33" spans="5:15" x14ac:dyDescent="0.25">
      <c r="E33" s="2" t="e">
        <f t="shared" si="58"/>
        <v>#DIV/0!</v>
      </c>
      <c r="H33">
        <f t="shared" si="59"/>
        <v>0</v>
      </c>
      <c r="L33">
        <f t="shared" si="60"/>
        <v>0</v>
      </c>
      <c r="M33">
        <f t="shared" si="61"/>
        <v>0</v>
      </c>
      <c r="O33">
        <f t="shared" si="62"/>
        <v>0</v>
      </c>
    </row>
    <row r="34" spans="5:15" x14ac:dyDescent="0.25">
      <c r="E34" s="2" t="e">
        <f t="shared" si="58"/>
        <v>#DIV/0!</v>
      </c>
      <c r="H34">
        <f t="shared" si="59"/>
        <v>0</v>
      </c>
      <c r="L34">
        <f t="shared" si="60"/>
        <v>0</v>
      </c>
      <c r="M34">
        <f t="shared" si="61"/>
        <v>0</v>
      </c>
      <c r="O34">
        <f t="shared" si="62"/>
        <v>0</v>
      </c>
    </row>
    <row r="35" spans="5:15" ht="14.25" customHeight="1" x14ac:dyDescent="0.25">
      <c r="E35" s="2" t="e">
        <f t="shared" si="58"/>
        <v>#DIV/0!</v>
      </c>
      <c r="H35">
        <f t="shared" si="59"/>
        <v>0</v>
      </c>
      <c r="L35">
        <f t="shared" si="60"/>
        <v>0</v>
      </c>
      <c r="M35">
        <f t="shared" si="61"/>
        <v>0</v>
      </c>
      <c r="O35">
        <f t="shared" ref="O35:O36" si="68">SUM(I35:N35)</f>
        <v>0</v>
      </c>
    </row>
    <row r="36" spans="5:15" x14ac:dyDescent="0.25">
      <c r="E36" s="2" t="e">
        <f t="shared" si="58"/>
        <v>#DIV/0!</v>
      </c>
      <c r="H36">
        <f t="shared" si="59"/>
        <v>0</v>
      </c>
      <c r="L36">
        <f t="shared" si="60"/>
        <v>0</v>
      </c>
      <c r="M36">
        <f t="shared" si="61"/>
        <v>0</v>
      </c>
      <c r="O36">
        <f t="shared" si="68"/>
        <v>0</v>
      </c>
    </row>
    <row r="37" spans="5:15" x14ac:dyDescent="0.25">
      <c r="E37" s="2" t="e">
        <f t="shared" si="58"/>
        <v>#DIV/0!</v>
      </c>
      <c r="H37">
        <f t="shared" si="59"/>
        <v>0</v>
      </c>
      <c r="L37">
        <f t="shared" si="60"/>
        <v>0</v>
      </c>
      <c r="M37">
        <f t="shared" si="61"/>
        <v>0</v>
      </c>
      <c r="O37">
        <f t="shared" si="62"/>
        <v>0</v>
      </c>
    </row>
    <row r="38" spans="5:15" x14ac:dyDescent="0.25">
      <c r="E38" s="2" t="e">
        <f t="shared" si="58"/>
        <v>#DIV/0!</v>
      </c>
      <c r="H38">
        <f t="shared" si="59"/>
        <v>0</v>
      </c>
      <c r="L38">
        <f t="shared" si="60"/>
        <v>0</v>
      </c>
      <c r="M38">
        <f t="shared" si="61"/>
        <v>0</v>
      </c>
      <c r="O38">
        <f t="shared" si="62"/>
        <v>0</v>
      </c>
    </row>
    <row r="39" spans="5:15" x14ac:dyDescent="0.25">
      <c r="E39" s="2" t="e">
        <f t="shared" si="58"/>
        <v>#DIV/0!</v>
      </c>
      <c r="H39">
        <f t="shared" si="59"/>
        <v>0</v>
      </c>
      <c r="L39">
        <f t="shared" si="60"/>
        <v>0</v>
      </c>
      <c r="M39">
        <f t="shared" si="61"/>
        <v>0</v>
      </c>
      <c r="O39">
        <f t="shared" si="62"/>
        <v>0</v>
      </c>
    </row>
    <row r="40" spans="5:15" x14ac:dyDescent="0.25">
      <c r="E40" s="2" t="e">
        <f t="shared" si="58"/>
        <v>#DIV/0!</v>
      </c>
      <c r="H40">
        <f t="shared" si="59"/>
        <v>0</v>
      </c>
      <c r="L40">
        <f t="shared" si="60"/>
        <v>0</v>
      </c>
      <c r="M40">
        <f t="shared" si="61"/>
        <v>0</v>
      </c>
      <c r="O40">
        <f t="shared" si="62"/>
        <v>0</v>
      </c>
    </row>
    <row r="41" spans="5:15" x14ac:dyDescent="0.25">
      <c r="E41" s="2" t="e">
        <f t="shared" si="58"/>
        <v>#DIV/0!</v>
      </c>
      <c r="H41">
        <f t="shared" si="59"/>
        <v>0</v>
      </c>
      <c r="L41">
        <f t="shared" si="60"/>
        <v>0</v>
      </c>
      <c r="M41">
        <f t="shared" si="61"/>
        <v>0</v>
      </c>
      <c r="O41">
        <f t="shared" si="62"/>
        <v>0</v>
      </c>
    </row>
    <row r="42" spans="5:15" x14ac:dyDescent="0.25">
      <c r="E42" s="2" t="e">
        <f t="shared" si="58"/>
        <v>#DIV/0!</v>
      </c>
      <c r="H42">
        <f t="shared" si="59"/>
        <v>0</v>
      </c>
      <c r="L42">
        <f t="shared" si="60"/>
        <v>0</v>
      </c>
      <c r="M42">
        <f t="shared" si="61"/>
        <v>0</v>
      </c>
      <c r="O42">
        <f t="shared" si="62"/>
        <v>0</v>
      </c>
    </row>
    <row r="43" spans="5:15" x14ac:dyDescent="0.25">
      <c r="E43" s="2" t="e">
        <f t="shared" si="58"/>
        <v>#DIV/0!</v>
      </c>
      <c r="H43">
        <f t="shared" si="59"/>
        <v>0</v>
      </c>
      <c r="L43">
        <f t="shared" si="60"/>
        <v>0</v>
      </c>
      <c r="M43">
        <f t="shared" si="61"/>
        <v>0</v>
      </c>
      <c r="O43">
        <f t="shared" ref="O43" si="69">SUM(I43:N43)</f>
        <v>0</v>
      </c>
    </row>
    <row r="44" spans="5:15" x14ac:dyDescent="0.25">
      <c r="E44" s="2" t="e">
        <f t="shared" si="58"/>
        <v>#DIV/0!</v>
      </c>
      <c r="H44">
        <f t="shared" si="59"/>
        <v>0</v>
      </c>
      <c r="L44">
        <f t="shared" si="60"/>
        <v>0</v>
      </c>
      <c r="M44">
        <f t="shared" si="61"/>
        <v>0</v>
      </c>
      <c r="O44">
        <f t="shared" ref="O44" si="70">SUM(I44:N44)</f>
        <v>0</v>
      </c>
    </row>
    <row r="45" spans="5:15" x14ac:dyDescent="0.25">
      <c r="E45" s="2" t="e">
        <f t="shared" ref="E45" si="71">(B45)/(B45+C45+D45)</f>
        <v>#DIV/0!</v>
      </c>
      <c r="H45">
        <f t="shared" ref="H45" si="72">F45-G45</f>
        <v>0</v>
      </c>
      <c r="L45">
        <f t="shared" ref="L45" si="73">B45*10</f>
        <v>0</v>
      </c>
      <c r="M45">
        <f t="shared" ref="M45" si="74">D45*5</f>
        <v>0</v>
      </c>
      <c r="O45">
        <f t="shared" ref="O45" si="75">SUM(I45:N45)</f>
        <v>0</v>
      </c>
    </row>
    <row r="46" spans="5:15" x14ac:dyDescent="0.25">
      <c r="E46" s="2" t="e">
        <f t="shared" si="58"/>
        <v>#DIV/0!</v>
      </c>
      <c r="H46">
        <f t="shared" si="59"/>
        <v>0</v>
      </c>
      <c r="L46">
        <f t="shared" si="60"/>
        <v>0</v>
      </c>
      <c r="M46">
        <f t="shared" si="61"/>
        <v>0</v>
      </c>
      <c r="O46">
        <f t="shared" ref="O46" si="76">SUM(I46:N46)</f>
        <v>0</v>
      </c>
    </row>
    <row r="47" spans="5:15" x14ac:dyDescent="0.25">
      <c r="E47" s="2" t="e">
        <f t="shared" ref="E47" si="77">(B47)/(B47+C47+D47)</f>
        <v>#DIV/0!</v>
      </c>
      <c r="H47">
        <f t="shared" ref="H47" si="78">F47-G47</f>
        <v>0</v>
      </c>
      <c r="L47">
        <f t="shared" ref="L47" si="79">B47*10</f>
        <v>0</v>
      </c>
      <c r="M47">
        <f t="shared" ref="M47" si="80">D47*5</f>
        <v>0</v>
      </c>
      <c r="O47">
        <f t="shared" ref="O47" si="81">SUM(I47:N47)</f>
        <v>0</v>
      </c>
    </row>
    <row r="48" spans="5:15" x14ac:dyDescent="0.25">
      <c r="E48" s="2" t="e">
        <f t="shared" si="58"/>
        <v>#DIV/0!</v>
      </c>
      <c r="H48">
        <f t="shared" si="59"/>
        <v>0</v>
      </c>
      <c r="L48">
        <f t="shared" si="60"/>
        <v>0</v>
      </c>
      <c r="M48">
        <f t="shared" si="61"/>
        <v>0</v>
      </c>
      <c r="O48">
        <f t="shared" si="62"/>
        <v>0</v>
      </c>
    </row>
    <row r="49" spans="5:15" x14ac:dyDescent="0.25">
      <c r="E49" s="2" t="e">
        <f t="shared" si="58"/>
        <v>#DIV/0!</v>
      </c>
      <c r="H49">
        <f t="shared" si="59"/>
        <v>0</v>
      </c>
      <c r="L49">
        <f t="shared" si="60"/>
        <v>0</v>
      </c>
      <c r="M49">
        <f t="shared" si="61"/>
        <v>0</v>
      </c>
      <c r="O49">
        <f t="shared" ref="O49" si="82">SUM(I49:N49)</f>
        <v>0</v>
      </c>
    </row>
    <row r="50" spans="5:15" x14ac:dyDescent="0.25">
      <c r="E50" s="2" t="e">
        <f t="shared" si="58"/>
        <v>#DIV/0!</v>
      </c>
      <c r="H50">
        <f t="shared" si="59"/>
        <v>0</v>
      </c>
      <c r="L50">
        <f t="shared" si="60"/>
        <v>0</v>
      </c>
      <c r="M50">
        <f t="shared" si="61"/>
        <v>0</v>
      </c>
      <c r="O50">
        <f t="shared" ref="O50" si="83">SUM(I50:N50)</f>
        <v>0</v>
      </c>
    </row>
    <row r="51" spans="5:15" x14ac:dyDescent="0.25">
      <c r="E51" s="2" t="e">
        <f t="shared" si="58"/>
        <v>#DIV/0!</v>
      </c>
      <c r="H51">
        <f t="shared" si="59"/>
        <v>0</v>
      </c>
      <c r="L51">
        <f t="shared" si="60"/>
        <v>0</v>
      </c>
      <c r="M51">
        <f t="shared" si="61"/>
        <v>0</v>
      </c>
      <c r="O51">
        <f t="shared" si="62"/>
        <v>0</v>
      </c>
    </row>
    <row r="52" spans="5:15" x14ac:dyDescent="0.25">
      <c r="E52" s="2" t="e">
        <f t="shared" si="58"/>
        <v>#DIV/0!</v>
      </c>
      <c r="H52">
        <f t="shared" si="59"/>
        <v>0</v>
      </c>
      <c r="L52">
        <f t="shared" si="60"/>
        <v>0</v>
      </c>
      <c r="M52">
        <f t="shared" si="61"/>
        <v>0</v>
      </c>
      <c r="O52">
        <f t="shared" si="62"/>
        <v>0</v>
      </c>
    </row>
    <row r="53" spans="5:15" x14ac:dyDescent="0.25">
      <c r="E53" s="2" t="e">
        <f t="shared" si="58"/>
        <v>#DIV/0!</v>
      </c>
      <c r="H53">
        <f t="shared" si="59"/>
        <v>0</v>
      </c>
      <c r="L53">
        <f t="shared" si="60"/>
        <v>0</v>
      </c>
      <c r="M53">
        <f t="shared" si="61"/>
        <v>0</v>
      </c>
      <c r="O53">
        <f t="shared" ref="O53" si="84">SUM(I53:N53)</f>
        <v>0</v>
      </c>
    </row>
    <row r="54" spans="5:15" x14ac:dyDescent="0.25">
      <c r="E54" s="2" t="e">
        <f t="shared" si="58"/>
        <v>#DIV/0!</v>
      </c>
      <c r="H54">
        <f t="shared" si="59"/>
        <v>0</v>
      </c>
      <c r="L54">
        <f t="shared" si="60"/>
        <v>0</v>
      </c>
      <c r="M54">
        <f t="shared" si="61"/>
        <v>0</v>
      </c>
      <c r="O54">
        <f t="shared" si="62"/>
        <v>0</v>
      </c>
    </row>
    <row r="55" spans="5:15" x14ac:dyDescent="0.25">
      <c r="E55" s="2" t="e">
        <f t="shared" si="58"/>
        <v>#DIV/0!</v>
      </c>
      <c r="H55">
        <f t="shared" si="59"/>
        <v>0</v>
      </c>
      <c r="L55">
        <f t="shared" si="60"/>
        <v>0</v>
      </c>
      <c r="M55">
        <v>0</v>
      </c>
      <c r="O55">
        <f t="shared" si="62"/>
        <v>0</v>
      </c>
    </row>
    <row r="56" spans="5:15" x14ac:dyDescent="0.25">
      <c r="E56" s="2" t="e">
        <f t="shared" si="58"/>
        <v>#DIV/0!</v>
      </c>
      <c r="H56">
        <f t="shared" si="59"/>
        <v>0</v>
      </c>
      <c r="L56">
        <f t="shared" si="60"/>
        <v>0</v>
      </c>
      <c r="M56">
        <f t="shared" ref="M56:M114" si="85">D56*5</f>
        <v>0</v>
      </c>
      <c r="O56">
        <f t="shared" si="62"/>
        <v>0</v>
      </c>
    </row>
    <row r="57" spans="5:15" x14ac:dyDescent="0.25">
      <c r="E57" s="2" t="e">
        <f t="shared" si="58"/>
        <v>#DIV/0!</v>
      </c>
      <c r="H57">
        <f t="shared" si="59"/>
        <v>0</v>
      </c>
      <c r="L57">
        <f t="shared" si="60"/>
        <v>0</v>
      </c>
      <c r="M57">
        <f t="shared" si="85"/>
        <v>0</v>
      </c>
      <c r="O57">
        <f t="shared" si="62"/>
        <v>0</v>
      </c>
    </row>
    <row r="58" spans="5:15" x14ac:dyDescent="0.25">
      <c r="E58" s="2" t="e">
        <f t="shared" si="58"/>
        <v>#DIV/0!</v>
      </c>
      <c r="H58">
        <f t="shared" si="59"/>
        <v>0</v>
      </c>
      <c r="L58">
        <f t="shared" si="60"/>
        <v>0</v>
      </c>
      <c r="M58">
        <f t="shared" si="85"/>
        <v>0</v>
      </c>
      <c r="O58">
        <f t="shared" si="62"/>
        <v>0</v>
      </c>
    </row>
    <row r="59" spans="5:15" x14ac:dyDescent="0.25">
      <c r="E59" s="2" t="e">
        <f t="shared" si="58"/>
        <v>#DIV/0!</v>
      </c>
      <c r="H59">
        <f t="shared" si="59"/>
        <v>0</v>
      </c>
      <c r="L59">
        <f t="shared" si="60"/>
        <v>0</v>
      </c>
      <c r="M59">
        <f t="shared" si="85"/>
        <v>0</v>
      </c>
      <c r="O59">
        <f t="shared" si="62"/>
        <v>0</v>
      </c>
    </row>
    <row r="60" spans="5:15" x14ac:dyDescent="0.25">
      <c r="E60" s="2" t="e">
        <f t="shared" si="58"/>
        <v>#DIV/0!</v>
      </c>
      <c r="H60">
        <f t="shared" si="59"/>
        <v>0</v>
      </c>
      <c r="L60">
        <f t="shared" si="60"/>
        <v>0</v>
      </c>
      <c r="M60">
        <f t="shared" si="85"/>
        <v>0</v>
      </c>
      <c r="O60">
        <f t="shared" si="62"/>
        <v>0</v>
      </c>
    </row>
    <row r="61" spans="5:15" x14ac:dyDescent="0.25">
      <c r="E61" s="2" t="e">
        <f t="shared" si="58"/>
        <v>#DIV/0!</v>
      </c>
      <c r="H61">
        <f t="shared" si="59"/>
        <v>0</v>
      </c>
      <c r="L61">
        <f t="shared" si="60"/>
        <v>0</v>
      </c>
      <c r="M61">
        <f t="shared" si="85"/>
        <v>0</v>
      </c>
      <c r="O61">
        <f t="shared" si="62"/>
        <v>0</v>
      </c>
    </row>
    <row r="62" spans="5:15" x14ac:dyDescent="0.25">
      <c r="E62" s="2" t="e">
        <f t="shared" si="58"/>
        <v>#DIV/0!</v>
      </c>
      <c r="H62">
        <f t="shared" si="59"/>
        <v>0</v>
      </c>
      <c r="L62">
        <f t="shared" si="60"/>
        <v>0</v>
      </c>
      <c r="M62">
        <f t="shared" si="85"/>
        <v>0</v>
      </c>
      <c r="O62">
        <f t="shared" si="62"/>
        <v>0</v>
      </c>
    </row>
    <row r="63" spans="5:15" x14ac:dyDescent="0.25">
      <c r="E63" s="2" t="e">
        <f t="shared" si="58"/>
        <v>#DIV/0!</v>
      </c>
      <c r="H63">
        <f t="shared" si="59"/>
        <v>0</v>
      </c>
      <c r="L63">
        <f t="shared" si="60"/>
        <v>0</v>
      </c>
      <c r="M63">
        <f t="shared" si="85"/>
        <v>0</v>
      </c>
      <c r="O63">
        <f t="shared" si="62"/>
        <v>0</v>
      </c>
    </row>
    <row r="64" spans="5:15" x14ac:dyDescent="0.25">
      <c r="E64" s="2" t="e">
        <f t="shared" si="58"/>
        <v>#DIV/0!</v>
      </c>
      <c r="H64">
        <f t="shared" si="59"/>
        <v>0</v>
      </c>
      <c r="L64">
        <f t="shared" si="60"/>
        <v>0</v>
      </c>
      <c r="M64">
        <f t="shared" si="85"/>
        <v>0</v>
      </c>
      <c r="O64">
        <f t="shared" si="62"/>
        <v>0</v>
      </c>
    </row>
    <row r="65" spans="1:16" x14ac:dyDescent="0.25">
      <c r="E65" s="2" t="e">
        <f t="shared" si="58"/>
        <v>#DIV/0!</v>
      </c>
      <c r="H65">
        <f t="shared" si="59"/>
        <v>0</v>
      </c>
      <c r="L65">
        <f t="shared" si="60"/>
        <v>0</v>
      </c>
      <c r="M65">
        <f t="shared" si="85"/>
        <v>0</v>
      </c>
      <c r="O65">
        <f t="shared" ref="O65" si="86">SUM(I65:N65)</f>
        <v>0</v>
      </c>
    </row>
    <row r="66" spans="1:16" x14ac:dyDescent="0.25">
      <c r="E66" s="2" t="e">
        <f t="shared" si="58"/>
        <v>#DIV/0!</v>
      </c>
      <c r="H66">
        <f t="shared" si="59"/>
        <v>0</v>
      </c>
      <c r="L66">
        <f t="shared" si="60"/>
        <v>0</v>
      </c>
      <c r="M66">
        <f t="shared" si="85"/>
        <v>0</v>
      </c>
      <c r="O66">
        <f t="shared" si="62"/>
        <v>0</v>
      </c>
    </row>
    <row r="67" spans="1:16" x14ac:dyDescent="0.25">
      <c r="E67" s="2" t="e">
        <f t="shared" si="58"/>
        <v>#DIV/0!</v>
      </c>
      <c r="H67">
        <f t="shared" si="59"/>
        <v>0</v>
      </c>
      <c r="L67">
        <f t="shared" si="60"/>
        <v>0</v>
      </c>
      <c r="M67">
        <f t="shared" si="85"/>
        <v>0</v>
      </c>
      <c r="O67">
        <f t="shared" si="62"/>
        <v>0</v>
      </c>
    </row>
    <row r="68" spans="1:16" x14ac:dyDescent="0.25">
      <c r="E68" s="2" t="e">
        <f t="shared" si="58"/>
        <v>#DIV/0!</v>
      </c>
      <c r="H68">
        <f t="shared" si="59"/>
        <v>0</v>
      </c>
      <c r="L68">
        <f t="shared" si="60"/>
        <v>0</v>
      </c>
      <c r="M68">
        <f t="shared" si="85"/>
        <v>0</v>
      </c>
      <c r="O68">
        <f t="shared" si="62"/>
        <v>0</v>
      </c>
    </row>
    <row r="69" spans="1:16" x14ac:dyDescent="0.25">
      <c r="E69" s="2" t="e">
        <f t="shared" si="58"/>
        <v>#DIV/0!</v>
      </c>
      <c r="H69">
        <f t="shared" si="59"/>
        <v>0</v>
      </c>
      <c r="L69">
        <f t="shared" si="60"/>
        <v>0</v>
      </c>
      <c r="M69">
        <f t="shared" si="85"/>
        <v>0</v>
      </c>
      <c r="O69">
        <f t="shared" si="62"/>
        <v>0</v>
      </c>
    </row>
    <row r="70" spans="1:16" x14ac:dyDescent="0.25">
      <c r="E70" s="2" t="e">
        <f t="shared" si="58"/>
        <v>#DIV/0!</v>
      </c>
      <c r="H70">
        <f t="shared" si="59"/>
        <v>0</v>
      </c>
      <c r="L70">
        <f t="shared" si="60"/>
        <v>0</v>
      </c>
      <c r="M70">
        <f t="shared" si="85"/>
        <v>0</v>
      </c>
      <c r="O70">
        <f t="shared" si="62"/>
        <v>0</v>
      </c>
    </row>
    <row r="71" spans="1:16" x14ac:dyDescent="0.25">
      <c r="E71" s="2" t="e">
        <f t="shared" si="58"/>
        <v>#DIV/0!</v>
      </c>
      <c r="H71">
        <f t="shared" si="59"/>
        <v>0</v>
      </c>
      <c r="L71">
        <f t="shared" si="60"/>
        <v>0</v>
      </c>
      <c r="M71">
        <f t="shared" si="85"/>
        <v>0</v>
      </c>
      <c r="O71">
        <f t="shared" si="62"/>
        <v>0</v>
      </c>
    </row>
    <row r="72" spans="1:16" x14ac:dyDescent="0.25">
      <c r="E72" s="2" t="e">
        <f t="shared" si="58"/>
        <v>#DIV/0!</v>
      </c>
      <c r="H72">
        <f t="shared" si="59"/>
        <v>0</v>
      </c>
      <c r="L72">
        <f t="shared" si="60"/>
        <v>0</v>
      </c>
      <c r="M72">
        <f t="shared" si="85"/>
        <v>0</v>
      </c>
      <c r="O72">
        <f t="shared" ref="O72" si="87">SUM(I72:N72)</f>
        <v>0</v>
      </c>
    </row>
    <row r="73" spans="1:16" x14ac:dyDescent="0.25">
      <c r="E73" s="2" t="e">
        <f t="shared" si="58"/>
        <v>#DIV/0!</v>
      </c>
      <c r="H73">
        <f t="shared" si="59"/>
        <v>0</v>
      </c>
      <c r="L73">
        <f t="shared" si="60"/>
        <v>0</v>
      </c>
      <c r="M73">
        <f t="shared" si="85"/>
        <v>0</v>
      </c>
      <c r="O73">
        <f t="shared" si="62"/>
        <v>0</v>
      </c>
    </row>
    <row r="74" spans="1:16" x14ac:dyDescent="0.25">
      <c r="E74" s="2" t="e">
        <f t="shared" si="58"/>
        <v>#DIV/0!</v>
      </c>
      <c r="H74">
        <f t="shared" si="59"/>
        <v>0</v>
      </c>
      <c r="L74">
        <f t="shared" si="60"/>
        <v>0</v>
      </c>
      <c r="M74">
        <f t="shared" si="85"/>
        <v>0</v>
      </c>
      <c r="O74">
        <f t="shared" si="62"/>
        <v>0</v>
      </c>
    </row>
    <row r="75" spans="1:16" x14ac:dyDescent="0.25">
      <c r="E75" s="2" t="e">
        <f t="shared" si="58"/>
        <v>#DIV/0!</v>
      </c>
      <c r="H75">
        <f t="shared" si="59"/>
        <v>0</v>
      </c>
      <c r="L75">
        <f t="shared" si="60"/>
        <v>0</v>
      </c>
      <c r="M75">
        <f t="shared" si="85"/>
        <v>0</v>
      </c>
      <c r="O75">
        <f t="shared" si="62"/>
        <v>0</v>
      </c>
    </row>
    <row r="76" spans="1:16" x14ac:dyDescent="0.25">
      <c r="A76" s="6"/>
      <c r="B76" s="4"/>
      <c r="C76" s="4"/>
      <c r="D76" s="4"/>
      <c r="E76" s="5" t="e">
        <f t="shared" si="58"/>
        <v>#DIV/0!</v>
      </c>
      <c r="F76" s="4"/>
      <c r="G76" s="4"/>
      <c r="H76" s="4">
        <f t="shared" si="59"/>
        <v>0</v>
      </c>
      <c r="I76" s="4"/>
      <c r="J76" s="4"/>
      <c r="K76" s="4"/>
      <c r="L76" s="4">
        <f t="shared" si="60"/>
        <v>0</v>
      </c>
      <c r="M76" s="4">
        <f t="shared" si="85"/>
        <v>0</v>
      </c>
      <c r="N76" s="4"/>
      <c r="O76" s="4">
        <f t="shared" si="62"/>
        <v>0</v>
      </c>
      <c r="P76" s="4"/>
    </row>
    <row r="77" spans="1:16" x14ac:dyDescent="0.25">
      <c r="E77" s="2" t="e">
        <f t="shared" si="58"/>
        <v>#DIV/0!</v>
      </c>
      <c r="H77">
        <f t="shared" si="59"/>
        <v>0</v>
      </c>
      <c r="L77">
        <f t="shared" si="60"/>
        <v>0</v>
      </c>
      <c r="M77">
        <f t="shared" si="85"/>
        <v>0</v>
      </c>
      <c r="O77">
        <f t="shared" si="62"/>
        <v>0</v>
      </c>
      <c r="P77" s="4"/>
    </row>
    <row r="78" spans="1:16" x14ac:dyDescent="0.25">
      <c r="E78" s="2" t="e">
        <f t="shared" si="58"/>
        <v>#DIV/0!</v>
      </c>
      <c r="H78">
        <f t="shared" si="59"/>
        <v>0</v>
      </c>
      <c r="L78">
        <f t="shared" si="60"/>
        <v>0</v>
      </c>
      <c r="M78">
        <f t="shared" si="85"/>
        <v>0</v>
      </c>
      <c r="O78">
        <f t="shared" si="62"/>
        <v>0</v>
      </c>
    </row>
    <row r="79" spans="1:16" x14ac:dyDescent="0.25">
      <c r="E79" s="2" t="e">
        <f t="shared" si="58"/>
        <v>#DIV/0!</v>
      </c>
      <c r="H79">
        <f t="shared" si="59"/>
        <v>0</v>
      </c>
      <c r="L79">
        <f t="shared" si="60"/>
        <v>0</v>
      </c>
      <c r="M79">
        <f t="shared" si="85"/>
        <v>0</v>
      </c>
      <c r="O79">
        <f t="shared" si="62"/>
        <v>0</v>
      </c>
    </row>
    <row r="80" spans="1:16" x14ac:dyDescent="0.25">
      <c r="A80" s="6"/>
      <c r="B80" s="4"/>
      <c r="C80" s="4"/>
      <c r="D80" s="4"/>
      <c r="E80" s="5" t="e">
        <f t="shared" si="58"/>
        <v>#DIV/0!</v>
      </c>
      <c r="F80" s="4"/>
      <c r="G80" s="4"/>
      <c r="H80" s="4">
        <f t="shared" si="59"/>
        <v>0</v>
      </c>
      <c r="I80" s="4"/>
      <c r="J80" s="4"/>
      <c r="K80" s="4"/>
      <c r="L80" s="4">
        <f t="shared" si="60"/>
        <v>0</v>
      </c>
      <c r="M80" s="4">
        <f t="shared" si="85"/>
        <v>0</v>
      </c>
      <c r="N80" s="4"/>
      <c r="O80" s="4">
        <f t="shared" si="62"/>
        <v>0</v>
      </c>
      <c r="P80" s="4"/>
    </row>
    <row r="81" spans="1:16" x14ac:dyDescent="0.25">
      <c r="A81" s="6"/>
      <c r="B81" s="4"/>
      <c r="C81" s="4"/>
      <c r="D81" s="4"/>
      <c r="E81" s="5" t="e">
        <f t="shared" si="58"/>
        <v>#DIV/0!</v>
      </c>
      <c r="F81" s="4"/>
      <c r="G81" s="4"/>
      <c r="H81" s="4">
        <f t="shared" si="59"/>
        <v>0</v>
      </c>
      <c r="I81" s="4"/>
      <c r="J81" s="4"/>
      <c r="K81" s="4"/>
      <c r="L81" s="4">
        <f t="shared" si="60"/>
        <v>0</v>
      </c>
      <c r="M81" s="4">
        <f t="shared" si="85"/>
        <v>0</v>
      </c>
      <c r="N81" s="4"/>
      <c r="O81" s="4">
        <f t="shared" si="62"/>
        <v>0</v>
      </c>
      <c r="P81" s="4"/>
    </row>
    <row r="82" spans="1:16" x14ac:dyDescent="0.25">
      <c r="A82" s="6"/>
      <c r="B82" s="4"/>
      <c r="C82" s="4"/>
      <c r="D82" s="4"/>
      <c r="E82" s="5" t="e">
        <f t="shared" si="58"/>
        <v>#DIV/0!</v>
      </c>
      <c r="F82" s="4"/>
      <c r="G82" s="4"/>
      <c r="H82" s="4">
        <f t="shared" si="59"/>
        <v>0</v>
      </c>
      <c r="I82" s="4"/>
      <c r="J82" s="4"/>
      <c r="K82" s="4"/>
      <c r="L82" s="4">
        <f t="shared" si="60"/>
        <v>0</v>
      </c>
      <c r="M82" s="4">
        <f t="shared" si="85"/>
        <v>0</v>
      </c>
      <c r="N82" s="4"/>
      <c r="O82" s="4">
        <f t="shared" si="62"/>
        <v>0</v>
      </c>
      <c r="P82" s="4"/>
    </row>
    <row r="83" spans="1:16" x14ac:dyDescent="0.25">
      <c r="A83" s="6"/>
      <c r="B83" s="4"/>
      <c r="C83" s="4"/>
      <c r="D83" s="4"/>
      <c r="E83" s="5" t="e">
        <f t="shared" si="58"/>
        <v>#DIV/0!</v>
      </c>
      <c r="F83" s="4"/>
      <c r="G83" s="4"/>
      <c r="H83" s="4">
        <f t="shared" si="59"/>
        <v>0</v>
      </c>
      <c r="I83" s="4"/>
      <c r="J83" s="4"/>
      <c r="K83" s="4"/>
      <c r="L83" s="4">
        <f t="shared" si="60"/>
        <v>0</v>
      </c>
      <c r="M83" s="4">
        <f t="shared" si="85"/>
        <v>0</v>
      </c>
      <c r="N83" s="4"/>
      <c r="O83" s="4">
        <f t="shared" si="62"/>
        <v>0</v>
      </c>
      <c r="P83" s="4"/>
    </row>
    <row r="84" spans="1:16" x14ac:dyDescent="0.25">
      <c r="A84" s="6"/>
      <c r="B84" s="4"/>
      <c r="C84" s="4"/>
      <c r="D84" s="4"/>
      <c r="E84" s="5" t="e">
        <f t="shared" si="58"/>
        <v>#DIV/0!</v>
      </c>
      <c r="F84" s="4"/>
      <c r="G84" s="4"/>
      <c r="H84" s="4">
        <f t="shared" si="59"/>
        <v>0</v>
      </c>
      <c r="I84" s="4"/>
      <c r="J84" s="4"/>
      <c r="K84" s="4"/>
      <c r="L84" s="4">
        <f t="shared" si="60"/>
        <v>0</v>
      </c>
      <c r="M84" s="4">
        <f t="shared" si="85"/>
        <v>0</v>
      </c>
      <c r="N84" s="4"/>
      <c r="O84" s="4">
        <f t="shared" si="62"/>
        <v>0</v>
      </c>
      <c r="P84" s="4"/>
    </row>
    <row r="85" spans="1:16" x14ac:dyDescent="0.25">
      <c r="A85" s="6"/>
      <c r="B85" s="4"/>
      <c r="C85" s="4"/>
      <c r="D85" s="4"/>
      <c r="E85" s="5" t="e">
        <f t="shared" si="58"/>
        <v>#DIV/0!</v>
      </c>
      <c r="F85" s="4"/>
      <c r="G85" s="4"/>
      <c r="H85" s="4">
        <f t="shared" si="59"/>
        <v>0</v>
      </c>
      <c r="I85" s="4"/>
      <c r="J85" s="4"/>
      <c r="K85" s="4"/>
      <c r="L85" s="4">
        <f t="shared" si="60"/>
        <v>0</v>
      </c>
      <c r="M85" s="4">
        <f t="shared" si="85"/>
        <v>0</v>
      </c>
      <c r="N85" s="4"/>
      <c r="O85" s="4">
        <f t="shared" ref="O85:O114" si="88">SUM(I85:N85)</f>
        <v>0</v>
      </c>
    </row>
    <row r="86" spans="1:16" x14ac:dyDescent="0.25">
      <c r="E86" s="2" t="e">
        <f t="shared" si="58"/>
        <v>#DIV/0!</v>
      </c>
      <c r="H86">
        <f t="shared" si="59"/>
        <v>0</v>
      </c>
      <c r="L86">
        <f t="shared" si="60"/>
        <v>0</v>
      </c>
      <c r="M86">
        <f t="shared" si="85"/>
        <v>0</v>
      </c>
      <c r="O86">
        <f t="shared" si="88"/>
        <v>0</v>
      </c>
    </row>
    <row r="87" spans="1:16" x14ac:dyDescent="0.25">
      <c r="E87" s="2" t="e">
        <f t="shared" si="58"/>
        <v>#DIV/0!</v>
      </c>
      <c r="H87">
        <f t="shared" si="59"/>
        <v>0</v>
      </c>
      <c r="L87">
        <f t="shared" si="60"/>
        <v>0</v>
      </c>
      <c r="M87">
        <f t="shared" si="85"/>
        <v>0</v>
      </c>
      <c r="O87">
        <f t="shared" si="88"/>
        <v>0</v>
      </c>
    </row>
    <row r="88" spans="1:16" x14ac:dyDescent="0.25">
      <c r="E88" s="2" t="e">
        <f t="shared" si="58"/>
        <v>#DIV/0!</v>
      </c>
      <c r="H88">
        <f t="shared" si="59"/>
        <v>0</v>
      </c>
      <c r="L88">
        <f t="shared" si="60"/>
        <v>0</v>
      </c>
      <c r="M88">
        <f t="shared" si="85"/>
        <v>0</v>
      </c>
      <c r="O88">
        <f t="shared" si="88"/>
        <v>0</v>
      </c>
    </row>
    <row r="89" spans="1:16" x14ac:dyDescent="0.25">
      <c r="E89" s="2" t="e">
        <f t="shared" si="58"/>
        <v>#DIV/0!</v>
      </c>
      <c r="H89">
        <f t="shared" si="59"/>
        <v>0</v>
      </c>
      <c r="L89">
        <f t="shared" si="60"/>
        <v>0</v>
      </c>
      <c r="M89">
        <f t="shared" si="85"/>
        <v>0</v>
      </c>
      <c r="O89">
        <f t="shared" si="88"/>
        <v>0</v>
      </c>
    </row>
    <row r="90" spans="1:16" x14ac:dyDescent="0.25">
      <c r="E90" s="2" t="e">
        <f t="shared" si="58"/>
        <v>#DIV/0!</v>
      </c>
      <c r="H90">
        <f t="shared" si="59"/>
        <v>0</v>
      </c>
      <c r="L90">
        <f t="shared" si="60"/>
        <v>0</v>
      </c>
      <c r="M90">
        <f t="shared" si="85"/>
        <v>0</v>
      </c>
      <c r="O90">
        <f t="shared" si="88"/>
        <v>0</v>
      </c>
    </row>
    <row r="91" spans="1:16" x14ac:dyDescent="0.25">
      <c r="E91" s="2" t="e">
        <f t="shared" si="58"/>
        <v>#DIV/0!</v>
      </c>
      <c r="H91">
        <f t="shared" si="59"/>
        <v>0</v>
      </c>
      <c r="L91">
        <f t="shared" si="60"/>
        <v>0</v>
      </c>
      <c r="M91">
        <f t="shared" si="85"/>
        <v>0</v>
      </c>
      <c r="O91">
        <f t="shared" si="88"/>
        <v>0</v>
      </c>
    </row>
    <row r="92" spans="1:16" x14ac:dyDescent="0.25">
      <c r="E92" s="2" t="e">
        <f t="shared" si="58"/>
        <v>#DIV/0!</v>
      </c>
      <c r="H92">
        <f t="shared" si="59"/>
        <v>0</v>
      </c>
      <c r="M92">
        <f t="shared" si="85"/>
        <v>0</v>
      </c>
      <c r="O92">
        <f t="shared" si="88"/>
        <v>0</v>
      </c>
    </row>
    <row r="93" spans="1:16" x14ac:dyDescent="0.25">
      <c r="E93" s="2" t="e">
        <f t="shared" si="58"/>
        <v>#DIV/0!</v>
      </c>
      <c r="H93">
        <f t="shared" si="59"/>
        <v>0</v>
      </c>
      <c r="M93">
        <f t="shared" si="85"/>
        <v>0</v>
      </c>
      <c r="O93">
        <f t="shared" si="88"/>
        <v>0</v>
      </c>
    </row>
    <row r="94" spans="1:16" x14ac:dyDescent="0.25">
      <c r="E94" s="2" t="e">
        <f t="shared" si="58"/>
        <v>#DIV/0!</v>
      </c>
      <c r="H94">
        <f t="shared" si="59"/>
        <v>0</v>
      </c>
      <c r="M94">
        <f t="shared" si="85"/>
        <v>0</v>
      </c>
      <c r="O94">
        <f t="shared" si="88"/>
        <v>0</v>
      </c>
    </row>
    <row r="95" spans="1:16" x14ac:dyDescent="0.25">
      <c r="E95" s="2" t="e">
        <f t="shared" si="58"/>
        <v>#DIV/0!</v>
      </c>
      <c r="H95">
        <f t="shared" si="59"/>
        <v>0</v>
      </c>
      <c r="M95">
        <f t="shared" si="85"/>
        <v>0</v>
      </c>
      <c r="O95">
        <f t="shared" si="88"/>
        <v>0</v>
      </c>
    </row>
    <row r="96" spans="1:16" x14ac:dyDescent="0.25">
      <c r="E96" s="2" t="e">
        <f t="shared" si="58"/>
        <v>#DIV/0!</v>
      </c>
      <c r="H96">
        <f t="shared" si="59"/>
        <v>0</v>
      </c>
      <c r="M96">
        <f t="shared" si="85"/>
        <v>0</v>
      </c>
      <c r="O96">
        <f t="shared" si="88"/>
        <v>0</v>
      </c>
    </row>
    <row r="97" spans="5:15" x14ac:dyDescent="0.25">
      <c r="E97" s="2" t="e">
        <f t="shared" si="58"/>
        <v>#DIV/0!</v>
      </c>
      <c r="H97">
        <f t="shared" si="59"/>
        <v>0</v>
      </c>
      <c r="M97">
        <f t="shared" si="85"/>
        <v>0</v>
      </c>
      <c r="O97">
        <f t="shared" si="88"/>
        <v>0</v>
      </c>
    </row>
    <row r="98" spans="5:15" x14ac:dyDescent="0.25">
      <c r="E98" s="2" t="e">
        <f t="shared" si="58"/>
        <v>#DIV/0!</v>
      </c>
      <c r="H98">
        <f t="shared" si="59"/>
        <v>0</v>
      </c>
      <c r="M98">
        <f t="shared" si="85"/>
        <v>0</v>
      </c>
      <c r="O98">
        <f t="shared" si="88"/>
        <v>0</v>
      </c>
    </row>
    <row r="99" spans="5:15" x14ac:dyDescent="0.25">
      <c r="E99" s="2" t="e">
        <f t="shared" si="58"/>
        <v>#DIV/0!</v>
      </c>
      <c r="H99">
        <f t="shared" si="59"/>
        <v>0</v>
      </c>
      <c r="M99">
        <f t="shared" si="85"/>
        <v>0</v>
      </c>
      <c r="O99">
        <f t="shared" si="88"/>
        <v>0</v>
      </c>
    </row>
    <row r="100" spans="5:15" x14ac:dyDescent="0.25">
      <c r="E100" s="2" t="e">
        <f t="shared" si="58"/>
        <v>#DIV/0!</v>
      </c>
      <c r="H100">
        <f t="shared" si="59"/>
        <v>0</v>
      </c>
      <c r="M100">
        <f t="shared" si="85"/>
        <v>0</v>
      </c>
      <c r="O100">
        <f t="shared" si="88"/>
        <v>0</v>
      </c>
    </row>
    <row r="101" spans="5:15" x14ac:dyDescent="0.25">
      <c r="E101" s="2" t="e">
        <f t="shared" si="58"/>
        <v>#DIV/0!</v>
      </c>
      <c r="H101">
        <f t="shared" si="59"/>
        <v>0</v>
      </c>
      <c r="M101">
        <f t="shared" si="85"/>
        <v>0</v>
      </c>
      <c r="O101">
        <f t="shared" si="88"/>
        <v>0</v>
      </c>
    </row>
    <row r="102" spans="5:15" x14ac:dyDescent="0.25">
      <c r="E102" s="2" t="e">
        <f t="shared" ref="E102:E114" si="89">(B102)/(B102+C102+D102)</f>
        <v>#DIV/0!</v>
      </c>
      <c r="H102">
        <f t="shared" ref="H102:H114" si="90">F102-G102</f>
        <v>0</v>
      </c>
      <c r="M102">
        <f t="shared" si="85"/>
        <v>0</v>
      </c>
      <c r="O102">
        <f t="shared" si="88"/>
        <v>0</v>
      </c>
    </row>
    <row r="103" spans="5:15" x14ac:dyDescent="0.25">
      <c r="E103" s="2" t="e">
        <f t="shared" si="89"/>
        <v>#DIV/0!</v>
      </c>
      <c r="H103">
        <f t="shared" si="90"/>
        <v>0</v>
      </c>
      <c r="M103">
        <f t="shared" si="85"/>
        <v>0</v>
      </c>
      <c r="O103">
        <f t="shared" si="88"/>
        <v>0</v>
      </c>
    </row>
    <row r="104" spans="5:15" x14ac:dyDescent="0.25">
      <c r="E104" s="2" t="e">
        <f t="shared" si="89"/>
        <v>#DIV/0!</v>
      </c>
      <c r="H104">
        <f t="shared" si="90"/>
        <v>0</v>
      </c>
      <c r="M104">
        <f t="shared" si="85"/>
        <v>0</v>
      </c>
      <c r="O104">
        <f t="shared" si="88"/>
        <v>0</v>
      </c>
    </row>
    <row r="105" spans="5:15" x14ac:dyDescent="0.25">
      <c r="E105" s="2" t="e">
        <f t="shared" si="89"/>
        <v>#DIV/0!</v>
      </c>
      <c r="H105">
        <f t="shared" si="90"/>
        <v>0</v>
      </c>
      <c r="M105">
        <f t="shared" si="85"/>
        <v>0</v>
      </c>
      <c r="O105">
        <f t="shared" si="88"/>
        <v>0</v>
      </c>
    </row>
    <row r="106" spans="5:15" x14ac:dyDescent="0.25">
      <c r="E106" s="2" t="e">
        <f t="shared" si="89"/>
        <v>#DIV/0!</v>
      </c>
      <c r="H106">
        <f t="shared" si="90"/>
        <v>0</v>
      </c>
      <c r="M106">
        <f t="shared" si="85"/>
        <v>0</v>
      </c>
      <c r="O106">
        <f t="shared" si="88"/>
        <v>0</v>
      </c>
    </row>
    <row r="107" spans="5:15" x14ac:dyDescent="0.25">
      <c r="E107" s="2" t="e">
        <f t="shared" si="89"/>
        <v>#DIV/0!</v>
      </c>
      <c r="H107">
        <f t="shared" si="90"/>
        <v>0</v>
      </c>
      <c r="M107">
        <f t="shared" si="85"/>
        <v>0</v>
      </c>
      <c r="O107">
        <f t="shared" si="88"/>
        <v>0</v>
      </c>
    </row>
    <row r="108" spans="5:15" x14ac:dyDescent="0.25">
      <c r="E108" s="2" t="e">
        <f t="shared" si="89"/>
        <v>#DIV/0!</v>
      </c>
      <c r="H108">
        <f t="shared" si="90"/>
        <v>0</v>
      </c>
      <c r="M108">
        <f t="shared" si="85"/>
        <v>0</v>
      </c>
      <c r="O108">
        <f t="shared" si="88"/>
        <v>0</v>
      </c>
    </row>
    <row r="109" spans="5:15" x14ac:dyDescent="0.25">
      <c r="E109" s="2" t="e">
        <f t="shared" si="89"/>
        <v>#DIV/0!</v>
      </c>
      <c r="H109">
        <f t="shared" si="90"/>
        <v>0</v>
      </c>
      <c r="M109">
        <f t="shared" si="85"/>
        <v>0</v>
      </c>
      <c r="O109">
        <f t="shared" si="88"/>
        <v>0</v>
      </c>
    </row>
    <row r="110" spans="5:15" x14ac:dyDescent="0.25">
      <c r="E110" s="2" t="e">
        <f t="shared" si="89"/>
        <v>#DIV/0!</v>
      </c>
      <c r="H110">
        <f t="shared" si="90"/>
        <v>0</v>
      </c>
      <c r="M110">
        <f t="shared" si="85"/>
        <v>0</v>
      </c>
      <c r="O110">
        <f t="shared" si="88"/>
        <v>0</v>
      </c>
    </row>
    <row r="111" spans="5:15" x14ac:dyDescent="0.25">
      <c r="E111" t="e">
        <f t="shared" si="89"/>
        <v>#DIV/0!</v>
      </c>
      <c r="H111">
        <f t="shared" si="90"/>
        <v>0</v>
      </c>
      <c r="M111">
        <f t="shared" si="85"/>
        <v>0</v>
      </c>
      <c r="O111">
        <f t="shared" si="88"/>
        <v>0</v>
      </c>
    </row>
    <row r="112" spans="5:15" x14ac:dyDescent="0.25">
      <c r="E112" t="e">
        <f t="shared" si="89"/>
        <v>#DIV/0!</v>
      </c>
      <c r="H112">
        <f t="shared" si="90"/>
        <v>0</v>
      </c>
      <c r="M112">
        <f t="shared" si="85"/>
        <v>0</v>
      </c>
      <c r="O112">
        <f t="shared" si="88"/>
        <v>0</v>
      </c>
    </row>
    <row r="113" spans="5:15" x14ac:dyDescent="0.25">
      <c r="E113" t="e">
        <f t="shared" si="89"/>
        <v>#DIV/0!</v>
      </c>
      <c r="H113">
        <f t="shared" si="90"/>
        <v>0</v>
      </c>
      <c r="M113">
        <f t="shared" si="85"/>
        <v>0</v>
      </c>
      <c r="O113">
        <f t="shared" si="88"/>
        <v>0</v>
      </c>
    </row>
    <row r="114" spans="5:15" x14ac:dyDescent="0.25">
      <c r="E114" t="e">
        <f t="shared" si="89"/>
        <v>#DIV/0!</v>
      </c>
      <c r="H114">
        <f t="shared" si="90"/>
        <v>0</v>
      </c>
      <c r="M114">
        <f t="shared" si="85"/>
        <v>0</v>
      </c>
      <c r="O114">
        <f t="shared" si="88"/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26"/>
  <sheetViews>
    <sheetView zoomScaleNormal="100" workbookViewId="0">
      <selection activeCell="H22" sqref="H2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ht="14.25" customHeight="1" x14ac:dyDescent="0.25">
      <c r="A3" s="3" t="s">
        <v>110</v>
      </c>
      <c r="B3">
        <f>1</f>
        <v>1</v>
      </c>
      <c r="C3">
        <f>1+1+1+1+1+1+1</f>
        <v>7</v>
      </c>
      <c r="D3">
        <f>1</f>
        <v>1</v>
      </c>
      <c r="E3" s="2">
        <f t="shared" ref="E3:E5" si="0">(B3)/(B3+C3+D3)</f>
        <v>0.1111111111111111</v>
      </c>
      <c r="F3">
        <f>1+1+9+16+5+8+12+4+3</f>
        <v>59</v>
      </c>
      <c r="G3">
        <f>18+13+16+16+15+11+8+9+19</f>
        <v>125</v>
      </c>
      <c r="H3">
        <f>F3-G3</f>
        <v>-66</v>
      </c>
      <c r="K3">
        <f>20*2</f>
        <v>40</v>
      </c>
      <c r="L3">
        <f t="shared" ref="L3:L5" si="1">B3*10</f>
        <v>10</v>
      </c>
      <c r="M3">
        <f>D3*5</f>
        <v>5</v>
      </c>
      <c r="N3">
        <f>10*3</f>
        <v>30</v>
      </c>
      <c r="O3">
        <f t="shared" ref="O3:O5" si="2">SUM(I3:N3)</f>
        <v>85</v>
      </c>
    </row>
    <row r="4" spans="1:27" ht="14.25" customHeight="1" x14ac:dyDescent="0.25">
      <c r="A4" s="3" t="s">
        <v>100</v>
      </c>
      <c r="B4">
        <f>1+1+1</f>
        <v>3</v>
      </c>
      <c r="C4">
        <f>1+1+1+1+1+1</f>
        <v>6</v>
      </c>
      <c r="E4" s="2">
        <f t="shared" si="0"/>
        <v>0.33333333333333331</v>
      </c>
      <c r="F4">
        <f>6+17+1+16+5+4+17+5+0</f>
        <v>71</v>
      </c>
      <c r="G4">
        <f>9+12+13+6+11+16+2+21+9</f>
        <v>99</v>
      </c>
      <c r="H4">
        <f>F4-G4</f>
        <v>-28</v>
      </c>
      <c r="K4">
        <f>20</f>
        <v>20</v>
      </c>
      <c r="L4">
        <f t="shared" si="1"/>
        <v>30</v>
      </c>
      <c r="M4">
        <f>D4*5</f>
        <v>0</v>
      </c>
      <c r="N4">
        <f>10*3</f>
        <v>30</v>
      </c>
      <c r="O4">
        <f t="shared" si="2"/>
        <v>80</v>
      </c>
    </row>
    <row r="5" spans="1:27" ht="14.25" customHeight="1" x14ac:dyDescent="0.25">
      <c r="A5" s="3" t="s">
        <v>153</v>
      </c>
      <c r="B5">
        <f>1+1+1</f>
        <v>3</v>
      </c>
      <c r="C5">
        <f>1+1+1</f>
        <v>3</v>
      </c>
      <c r="D5">
        <f>1+1</f>
        <v>2</v>
      </c>
      <c r="E5" s="2">
        <f t="shared" si="0"/>
        <v>0.375</v>
      </c>
      <c r="F5">
        <f>16+7+15+16+1+11+8+3</f>
        <v>77</v>
      </c>
      <c r="G5">
        <f>16+17+0+15+13+11+3+14</f>
        <v>89</v>
      </c>
      <c r="H5">
        <f t="shared" ref="H5" si="3">F5-G5</f>
        <v>-12</v>
      </c>
      <c r="I5">
        <f>60</f>
        <v>60</v>
      </c>
      <c r="J5">
        <f>40</f>
        <v>40</v>
      </c>
      <c r="L5">
        <f t="shared" si="1"/>
        <v>30</v>
      </c>
      <c r="M5">
        <f>D5*5</f>
        <v>10</v>
      </c>
      <c r="N5">
        <f>10*2</f>
        <v>20</v>
      </c>
      <c r="O5">
        <f t="shared" si="2"/>
        <v>160</v>
      </c>
    </row>
    <row r="6" spans="1:27" ht="14.25" customHeight="1" x14ac:dyDescent="0.25">
      <c r="A6" s="3" t="s">
        <v>70</v>
      </c>
      <c r="B6">
        <f>1+1</f>
        <v>2</v>
      </c>
      <c r="C6">
        <f>1+1</f>
        <v>2</v>
      </c>
      <c r="E6" s="2">
        <f t="shared" ref="E6" si="4">(B6)/(B6+C6+D6)</f>
        <v>0.5</v>
      </c>
      <c r="F6">
        <f>7+7+12+0</f>
        <v>26</v>
      </c>
      <c r="G6">
        <f>9+5+7+11</f>
        <v>32</v>
      </c>
      <c r="H6">
        <f>F6-G6</f>
        <v>-6</v>
      </c>
      <c r="J6">
        <f>40</f>
        <v>40</v>
      </c>
      <c r="L6">
        <f t="shared" ref="L6" si="5">B6*10</f>
        <v>20</v>
      </c>
      <c r="M6">
        <f>D6*5</f>
        <v>0</v>
      </c>
      <c r="N6">
        <f>10*1</f>
        <v>10</v>
      </c>
      <c r="O6">
        <f t="shared" ref="O6" si="6">SUM(I6:N6)</f>
        <v>70</v>
      </c>
    </row>
    <row r="7" spans="1:27" x14ac:dyDescent="0.25">
      <c r="A7" s="3" t="s">
        <v>53</v>
      </c>
      <c r="B7">
        <f>1+1+1+1</f>
        <v>4</v>
      </c>
      <c r="C7">
        <f>1+1+1</f>
        <v>3</v>
      </c>
      <c r="D7">
        <f>1</f>
        <v>1</v>
      </c>
      <c r="E7" s="2">
        <f t="shared" ref="E7:E113" si="7">(B7)/(B7+C7+D7)</f>
        <v>0.5</v>
      </c>
      <c r="F7">
        <f>20+10+14+0+8+8+14+4</f>
        <v>78</v>
      </c>
      <c r="G7">
        <f>3+7+13+1+8+9+5+5</f>
        <v>51</v>
      </c>
      <c r="H7">
        <f t="shared" ref="H7:H113" si="8">F7-G7</f>
        <v>27</v>
      </c>
      <c r="J7">
        <f>40+40</f>
        <v>80</v>
      </c>
      <c r="L7">
        <f t="shared" ref="L7:L103" si="9">B7*10</f>
        <v>40</v>
      </c>
      <c r="M7">
        <f t="shared" ref="M7:M66" si="10">D7*5</f>
        <v>5</v>
      </c>
      <c r="N7">
        <f>10*2</f>
        <v>20</v>
      </c>
      <c r="O7">
        <f t="shared" ref="O7:O96" si="11">SUM(I7:N7)</f>
        <v>145</v>
      </c>
    </row>
    <row r="8" spans="1:27" ht="14.25" customHeight="1" x14ac:dyDescent="0.25">
      <c r="A8" s="3" t="s">
        <v>155</v>
      </c>
      <c r="B8">
        <f>1</f>
        <v>1</v>
      </c>
      <c r="C8">
        <f>1+1</f>
        <v>2</v>
      </c>
      <c r="E8" s="2">
        <f t="shared" si="7"/>
        <v>0.33333333333333331</v>
      </c>
      <c r="F8">
        <f>8+13+6</f>
        <v>27</v>
      </c>
      <c r="G8">
        <f>12+3+7</f>
        <v>22</v>
      </c>
      <c r="H8">
        <f t="shared" si="8"/>
        <v>5</v>
      </c>
      <c r="L8">
        <f t="shared" ref="L8" si="12">B8*10</f>
        <v>10</v>
      </c>
      <c r="M8">
        <f t="shared" ref="M8:M17" si="13">D8*5</f>
        <v>0</v>
      </c>
      <c r="N8">
        <f>10*1</f>
        <v>10</v>
      </c>
      <c r="O8">
        <f t="shared" ref="O8" si="14">SUM(I8:N8)</f>
        <v>20</v>
      </c>
    </row>
    <row r="9" spans="1:27" ht="14.25" customHeight="1" x14ac:dyDescent="0.25">
      <c r="A9" s="3" t="s">
        <v>99</v>
      </c>
      <c r="B9">
        <f>1+1+1</f>
        <v>3</v>
      </c>
      <c r="D9">
        <f>1</f>
        <v>1</v>
      </c>
      <c r="E9" s="2">
        <f t="shared" si="7"/>
        <v>0.75</v>
      </c>
      <c r="F9">
        <f>5+26+9+7</f>
        <v>47</v>
      </c>
      <c r="G9">
        <f>6+5+0+2</f>
        <v>13</v>
      </c>
      <c r="H9">
        <f t="shared" si="8"/>
        <v>34</v>
      </c>
      <c r="I9">
        <f>60</f>
        <v>60</v>
      </c>
      <c r="L9">
        <f t="shared" ref="L9" si="15">B9*10</f>
        <v>30</v>
      </c>
      <c r="M9">
        <f t="shared" si="13"/>
        <v>5</v>
      </c>
      <c r="N9">
        <f>10*1</f>
        <v>10</v>
      </c>
      <c r="O9">
        <f t="shared" ref="O9" si="16">SUM(I9:N9)</f>
        <v>105</v>
      </c>
    </row>
    <row r="10" spans="1:27" ht="14.25" customHeight="1" x14ac:dyDescent="0.25">
      <c r="A10" s="3" t="s">
        <v>139</v>
      </c>
      <c r="B10">
        <f>1+1</f>
        <v>2</v>
      </c>
      <c r="C10">
        <f>1</f>
        <v>1</v>
      </c>
      <c r="E10" s="2">
        <f t="shared" si="7"/>
        <v>0.66666666666666663</v>
      </c>
      <c r="F10">
        <f>13+11+3</f>
        <v>27</v>
      </c>
      <c r="G10">
        <f>6+5+14</f>
        <v>25</v>
      </c>
      <c r="H10">
        <f t="shared" ref="H10:H22" si="17">F10-G10</f>
        <v>2</v>
      </c>
      <c r="J10">
        <f>40</f>
        <v>40</v>
      </c>
      <c r="L10">
        <f t="shared" si="9"/>
        <v>20</v>
      </c>
      <c r="M10">
        <f t="shared" si="13"/>
        <v>0</v>
      </c>
      <c r="N10">
        <f>10*1</f>
        <v>10</v>
      </c>
      <c r="O10">
        <f t="shared" ref="O10:O11" si="18">SUM(I10:N10)</f>
        <v>70</v>
      </c>
    </row>
    <row r="11" spans="1:27" ht="14.25" customHeight="1" x14ac:dyDescent="0.25">
      <c r="A11" s="3" t="s">
        <v>156</v>
      </c>
      <c r="B11">
        <f>1+1+1</f>
        <v>3</v>
      </c>
      <c r="C11">
        <f>1+1</f>
        <v>2</v>
      </c>
      <c r="D11">
        <f>1</f>
        <v>1</v>
      </c>
      <c r="E11" s="2">
        <f t="shared" ref="E11:E12" si="19">(B11)/(B11+C11+D11)</f>
        <v>0.5</v>
      </c>
      <c r="F11">
        <f>12+14+7+5+10+4</f>
        <v>52</v>
      </c>
      <c r="G11">
        <f>8+3+8+5+9+14</f>
        <v>47</v>
      </c>
      <c r="H11">
        <f t="shared" si="17"/>
        <v>5</v>
      </c>
      <c r="K11">
        <f>20*2</f>
        <v>40</v>
      </c>
      <c r="L11">
        <f t="shared" si="9"/>
        <v>30</v>
      </c>
      <c r="M11">
        <f t="shared" si="13"/>
        <v>5</v>
      </c>
      <c r="N11">
        <f>10*2</f>
        <v>20</v>
      </c>
      <c r="O11">
        <f t="shared" si="18"/>
        <v>95</v>
      </c>
    </row>
    <row r="12" spans="1:27" ht="14.25" customHeight="1" x14ac:dyDescent="0.25">
      <c r="A12" s="3" t="s">
        <v>165</v>
      </c>
      <c r="B12">
        <f>1+1+1</f>
        <v>3</v>
      </c>
      <c r="C12">
        <f>1</f>
        <v>1</v>
      </c>
      <c r="E12" s="2">
        <f t="shared" si="19"/>
        <v>0.75</v>
      </c>
      <c r="F12">
        <f>9+10+11+8</f>
        <v>38</v>
      </c>
      <c r="G12">
        <f>8+3+10+17</f>
        <v>38</v>
      </c>
      <c r="H12">
        <f t="shared" si="17"/>
        <v>0</v>
      </c>
      <c r="J12">
        <f>40</f>
        <v>40</v>
      </c>
      <c r="L12">
        <f t="shared" si="9"/>
        <v>30</v>
      </c>
      <c r="M12">
        <f>D12*5</f>
        <v>0</v>
      </c>
      <c r="N12">
        <f>10*1</f>
        <v>10</v>
      </c>
      <c r="O12">
        <f t="shared" ref="O12" si="20">SUM(I12:N12)</f>
        <v>80</v>
      </c>
    </row>
    <row r="13" spans="1:27" ht="14.25" customHeight="1" x14ac:dyDescent="0.25">
      <c r="A13" s="3" t="s">
        <v>54</v>
      </c>
      <c r="C13">
        <f>1+1+1+1+1+1</f>
        <v>6</v>
      </c>
      <c r="E13" s="2">
        <f t="shared" ref="E13:E17" si="21">(B13)/(B13+C13+D13)</f>
        <v>0</v>
      </c>
      <c r="F13">
        <f>3+5+1+5+5+9</f>
        <v>28</v>
      </c>
      <c r="G13">
        <f>20+15+16+15+26+10</f>
        <v>102</v>
      </c>
      <c r="H13">
        <f t="shared" si="17"/>
        <v>-74</v>
      </c>
      <c r="K13">
        <f>20</f>
        <v>20</v>
      </c>
      <c r="L13">
        <f t="shared" si="9"/>
        <v>0</v>
      </c>
      <c r="M13">
        <f t="shared" si="13"/>
        <v>0</v>
      </c>
      <c r="N13">
        <f>10*2</f>
        <v>20</v>
      </c>
      <c r="O13">
        <f t="shared" ref="O13:O15" si="22">SUM(I13:N13)</f>
        <v>40</v>
      </c>
    </row>
    <row r="14" spans="1:27" ht="14.25" customHeight="1" x14ac:dyDescent="0.25">
      <c r="A14" s="3" t="s">
        <v>154</v>
      </c>
      <c r="B14">
        <f>1+1+1+1</f>
        <v>4</v>
      </c>
      <c r="E14" s="2">
        <f t="shared" si="21"/>
        <v>1</v>
      </c>
      <c r="F14">
        <f>6+15+7+15</f>
        <v>43</v>
      </c>
      <c r="G14">
        <f>5+5+6+0</f>
        <v>16</v>
      </c>
      <c r="H14">
        <f t="shared" si="17"/>
        <v>27</v>
      </c>
      <c r="I14">
        <f>60</f>
        <v>60</v>
      </c>
      <c r="L14">
        <f t="shared" si="9"/>
        <v>40</v>
      </c>
      <c r="M14">
        <f t="shared" si="13"/>
        <v>0</v>
      </c>
      <c r="N14">
        <f>10*1</f>
        <v>10</v>
      </c>
      <c r="O14">
        <f t="shared" si="22"/>
        <v>110</v>
      </c>
    </row>
    <row r="15" spans="1:27" ht="14.25" customHeight="1" x14ac:dyDescent="0.25">
      <c r="A15" s="3" t="s">
        <v>142</v>
      </c>
      <c r="B15">
        <f>1+1+1</f>
        <v>3</v>
      </c>
      <c r="C15">
        <f>1+1+1+1</f>
        <v>4</v>
      </c>
      <c r="E15" s="2">
        <f t="shared" si="21"/>
        <v>0.42857142857142855</v>
      </c>
      <c r="F15">
        <f>5+22+5+12+21+11+2</f>
        <v>78</v>
      </c>
      <c r="G15">
        <f>16+7+19+13+5+8+7</f>
        <v>75</v>
      </c>
      <c r="H15">
        <f t="shared" si="17"/>
        <v>3</v>
      </c>
      <c r="J15">
        <f>40</f>
        <v>40</v>
      </c>
      <c r="K15">
        <f>20</f>
        <v>20</v>
      </c>
      <c r="L15">
        <f>B15*10</f>
        <v>30</v>
      </c>
      <c r="M15">
        <f t="shared" si="13"/>
        <v>0</v>
      </c>
      <c r="N15">
        <f>10*2</f>
        <v>20</v>
      </c>
      <c r="O15">
        <f t="shared" si="22"/>
        <v>110</v>
      </c>
    </row>
    <row r="16" spans="1:27" ht="14.25" customHeight="1" x14ac:dyDescent="0.25">
      <c r="A16" s="3" t="s">
        <v>164</v>
      </c>
      <c r="B16">
        <f>1+1+1+1+1+1</f>
        <v>6</v>
      </c>
      <c r="C16">
        <f>1+1</f>
        <v>2</v>
      </c>
      <c r="E16" s="2">
        <f t="shared" si="21"/>
        <v>0.75</v>
      </c>
      <c r="F16">
        <f>11+11+6+17+8+11+16+14</f>
        <v>94</v>
      </c>
      <c r="G16">
        <f>6+10+4+8+9+2+10+15</f>
        <v>64</v>
      </c>
      <c r="H16">
        <f t="shared" ref="H16" si="23">F16-G16</f>
        <v>30</v>
      </c>
      <c r="I16">
        <f>60*2</f>
        <v>120</v>
      </c>
      <c r="L16">
        <f t="shared" ref="L16" si="24">B16*10</f>
        <v>60</v>
      </c>
      <c r="M16">
        <f>D16*5</f>
        <v>0</v>
      </c>
      <c r="N16">
        <f>10*2</f>
        <v>20</v>
      </c>
      <c r="O16">
        <f t="shared" ref="O16" si="25">SUM(I16:N16)</f>
        <v>200</v>
      </c>
    </row>
    <row r="17" spans="1:15" ht="14.25" customHeight="1" x14ac:dyDescent="0.25">
      <c r="A17" s="3" t="s">
        <v>112</v>
      </c>
      <c r="B17">
        <f>1+1</f>
        <v>2</v>
      </c>
      <c r="C17">
        <f>1+1+1+1+1+1+1+1+1+1</f>
        <v>10</v>
      </c>
      <c r="D17">
        <f>1</f>
        <v>1</v>
      </c>
      <c r="E17" s="2">
        <f t="shared" si="21"/>
        <v>0.15384615384615385</v>
      </c>
      <c r="F17">
        <f>5+9+5+6+1+17+5+10+11+13+11+9+4</f>
        <v>106</v>
      </c>
      <c r="G17">
        <f>14+11+14+13+16+0+15+11+11+25+9+10+8</f>
        <v>157</v>
      </c>
      <c r="H17">
        <f t="shared" si="17"/>
        <v>-51</v>
      </c>
      <c r="J17">
        <f>40</f>
        <v>40</v>
      </c>
      <c r="K17">
        <f>20</f>
        <v>20</v>
      </c>
      <c r="L17">
        <f t="shared" ref="L17" si="26">B17*10</f>
        <v>20</v>
      </c>
      <c r="M17">
        <f t="shared" si="13"/>
        <v>5</v>
      </c>
      <c r="N17">
        <f>10*4</f>
        <v>40</v>
      </c>
      <c r="O17">
        <f t="shared" ref="O17" si="27">SUM(I17:N17)</f>
        <v>125</v>
      </c>
    </row>
    <row r="18" spans="1:15" ht="13.5" customHeight="1" x14ac:dyDescent="0.25">
      <c r="A18" s="3" t="s">
        <v>55</v>
      </c>
      <c r="B18">
        <f>1+1+1+1+1</f>
        <v>5</v>
      </c>
      <c r="C18">
        <f>1+1+1+1+1+1+1+1</f>
        <v>8</v>
      </c>
      <c r="D18">
        <f>1+1</f>
        <v>2</v>
      </c>
      <c r="E18" s="2">
        <f t="shared" ref="E18:E19" si="28">(B18)/(B18+C18+D18)</f>
        <v>0.33333333333333331</v>
      </c>
      <c r="F18">
        <f>0+7+16+4+8+18+18+1+13+3+10+15+9+5+3</f>
        <v>130</v>
      </c>
      <c r="G18">
        <f>15+10+1+20+8+1+6+13+12+14+9+16+11+5+8</f>
        <v>149</v>
      </c>
      <c r="H18">
        <f t="shared" si="17"/>
        <v>-19</v>
      </c>
      <c r="J18">
        <f>40*2</f>
        <v>80</v>
      </c>
      <c r="K18">
        <f>20</f>
        <v>20</v>
      </c>
      <c r="L18">
        <v>0</v>
      </c>
      <c r="M18">
        <f t="shared" ref="M18" si="29">D18*5</f>
        <v>10</v>
      </c>
      <c r="N18">
        <f>10*4</f>
        <v>40</v>
      </c>
      <c r="O18">
        <f t="shared" ref="O18:O20" si="30">SUM(I18:N18)</f>
        <v>150</v>
      </c>
    </row>
    <row r="19" spans="1:15" ht="14.25" customHeight="1" x14ac:dyDescent="0.25">
      <c r="A19" s="3" t="s">
        <v>141</v>
      </c>
      <c r="C19">
        <f>1+1+1+1+1+1</f>
        <v>6</v>
      </c>
      <c r="D19">
        <v>1</v>
      </c>
      <c r="E19" s="2">
        <f t="shared" si="28"/>
        <v>0</v>
      </c>
      <c r="F19">
        <f>0+7+0+2+3+0</f>
        <v>12</v>
      </c>
      <c r="G19">
        <f>17+22+17+17+13+15</f>
        <v>101</v>
      </c>
      <c r="H19">
        <f t="shared" si="17"/>
        <v>-89</v>
      </c>
      <c r="L19">
        <f t="shared" ref="L19" si="31">B19*10</f>
        <v>0</v>
      </c>
      <c r="M19">
        <f>D19*5</f>
        <v>5</v>
      </c>
      <c r="N19">
        <f>10*2</f>
        <v>20</v>
      </c>
      <c r="O19">
        <f t="shared" ref="O19" si="32">SUM(I19:N19)</f>
        <v>25</v>
      </c>
    </row>
    <row r="20" spans="1:15" ht="14.25" customHeight="1" x14ac:dyDescent="0.25">
      <c r="A20" s="3" t="s">
        <v>108</v>
      </c>
      <c r="B20">
        <f>1+1+1+1</f>
        <v>4</v>
      </c>
      <c r="E20" s="2">
        <f>(B20)/(B20+C20+D20)</f>
        <v>1</v>
      </c>
      <c r="F20">
        <f>18+18+15+11</f>
        <v>62</v>
      </c>
      <c r="G20">
        <f>1+2+3+0</f>
        <v>6</v>
      </c>
      <c r="H20">
        <f t="shared" si="17"/>
        <v>56</v>
      </c>
      <c r="I20">
        <f>60</f>
        <v>60</v>
      </c>
      <c r="L20">
        <f t="shared" ref="L20:L21" si="33">B20*10</f>
        <v>40</v>
      </c>
      <c r="M20">
        <f>D20*5</f>
        <v>0</v>
      </c>
      <c r="N20">
        <f t="shared" ref="N20:N25" si="34">10*1</f>
        <v>10</v>
      </c>
      <c r="O20">
        <f t="shared" si="30"/>
        <v>110</v>
      </c>
    </row>
    <row r="21" spans="1:15" ht="14.25" customHeight="1" x14ac:dyDescent="0.25">
      <c r="A21" s="3" t="s">
        <v>101</v>
      </c>
      <c r="C21">
        <f>1+1+1</f>
        <v>3</v>
      </c>
      <c r="E21" s="2">
        <f t="shared" ref="E21" si="35">(B21)/(B21+C21+D21)</f>
        <v>0</v>
      </c>
      <c r="F21">
        <f>3+4+4</f>
        <v>11</v>
      </c>
      <c r="G21">
        <f>17+12+19</f>
        <v>48</v>
      </c>
      <c r="H21">
        <f t="shared" si="17"/>
        <v>-37</v>
      </c>
      <c r="L21">
        <f t="shared" si="33"/>
        <v>0</v>
      </c>
      <c r="M21">
        <f t="shared" ref="M21" si="36">D21*5</f>
        <v>0</v>
      </c>
      <c r="N21">
        <f>10*1</f>
        <v>10</v>
      </c>
      <c r="O21">
        <f t="shared" ref="O21" si="37">SUM(I21:N21)</f>
        <v>10</v>
      </c>
    </row>
    <row r="22" spans="1:15" ht="14.25" customHeight="1" x14ac:dyDescent="0.25">
      <c r="A22" s="3" t="s">
        <v>113</v>
      </c>
      <c r="B22">
        <f>1+1+1+1+1+1+1+1+1+1+1+1</f>
        <v>12</v>
      </c>
      <c r="C22">
        <f>1+1+1+1+1+1+1</f>
        <v>7</v>
      </c>
      <c r="D22">
        <f>1+1</f>
        <v>2</v>
      </c>
      <c r="E22" s="2">
        <f t="shared" ref="E22" si="38">(B22)/(B22+C22+D22)</f>
        <v>0.5714285714285714</v>
      </c>
      <c r="F22">
        <f>12+11+16+5+6+1+19+15+8+11+4+3+11+7+19+14+9+6+19+12+15</f>
        <v>223</v>
      </c>
      <c r="G22">
        <f>17+9+9+4+16+16+5+5+9+11+6+15+11+6+3+3+8+15+4+4+14</f>
        <v>190</v>
      </c>
      <c r="H22">
        <f t="shared" si="17"/>
        <v>33</v>
      </c>
      <c r="I22">
        <f>60*4</f>
        <v>240</v>
      </c>
      <c r="K22">
        <f>20</f>
        <v>20</v>
      </c>
      <c r="L22">
        <f t="shared" ref="L22" si="39">B22*10</f>
        <v>120</v>
      </c>
      <c r="M22">
        <f>D22*5</f>
        <v>10</v>
      </c>
      <c r="N22">
        <f>10*5</f>
        <v>50</v>
      </c>
      <c r="O22">
        <f t="shared" ref="O22" si="40">SUM(I22:N22)</f>
        <v>440</v>
      </c>
    </row>
    <row r="23" spans="1:15" ht="14.25" customHeight="1" x14ac:dyDescent="0.25">
      <c r="A23" s="3" t="s">
        <v>56</v>
      </c>
      <c r="B23">
        <f>1+1+1+1</f>
        <v>4</v>
      </c>
      <c r="E23" s="2">
        <f t="shared" si="7"/>
        <v>1</v>
      </c>
      <c r="F23">
        <f>15+17+20+1</f>
        <v>53</v>
      </c>
      <c r="G23">
        <f>0+3+4+0</f>
        <v>7</v>
      </c>
      <c r="H23">
        <f t="shared" si="8"/>
        <v>46</v>
      </c>
      <c r="I23">
        <f>60</f>
        <v>60</v>
      </c>
      <c r="L23">
        <v>0</v>
      </c>
      <c r="M23">
        <f t="shared" si="10"/>
        <v>0</v>
      </c>
      <c r="N23">
        <f t="shared" si="34"/>
        <v>10</v>
      </c>
      <c r="O23">
        <f t="shared" si="11"/>
        <v>70</v>
      </c>
    </row>
    <row r="24" spans="1:15" ht="14.25" customHeight="1" x14ac:dyDescent="0.25">
      <c r="A24" s="3" t="s">
        <v>109</v>
      </c>
      <c r="B24">
        <f>1+1+1+1+1</f>
        <v>5</v>
      </c>
      <c r="C24">
        <f>1+1+1</f>
        <v>3</v>
      </c>
      <c r="E24" s="2">
        <f t="shared" si="7"/>
        <v>0.625</v>
      </c>
      <c r="F24">
        <f>9+2+8+3+4+17+16+14</f>
        <v>73</v>
      </c>
      <c r="G24">
        <f>7+18+4+15+5+0+4+3</f>
        <v>56</v>
      </c>
      <c r="H24">
        <f t="shared" ref="H24:H30" si="41">F24-G24</f>
        <v>17</v>
      </c>
      <c r="I24">
        <f>60</f>
        <v>60</v>
      </c>
      <c r="L24">
        <f t="shared" ref="L24" si="42">B24*10</f>
        <v>50</v>
      </c>
      <c r="M24">
        <f>D24*5</f>
        <v>0</v>
      </c>
      <c r="N24">
        <f>10*2</f>
        <v>20</v>
      </c>
      <c r="O24">
        <f t="shared" si="11"/>
        <v>130</v>
      </c>
    </row>
    <row r="25" spans="1:15" ht="14.25" customHeight="1" x14ac:dyDescent="0.25">
      <c r="A25" s="3" t="s">
        <v>107</v>
      </c>
      <c r="B25">
        <f>1</f>
        <v>1</v>
      </c>
      <c r="C25">
        <f>1+1</f>
        <v>2</v>
      </c>
      <c r="E25" s="2">
        <f t="shared" si="7"/>
        <v>0.33333333333333331</v>
      </c>
      <c r="F25">
        <f>16+5+7</f>
        <v>28</v>
      </c>
      <c r="G25">
        <f>3+7+12</f>
        <v>22</v>
      </c>
      <c r="H25">
        <f t="shared" si="41"/>
        <v>6</v>
      </c>
      <c r="K25">
        <f>20</f>
        <v>20</v>
      </c>
      <c r="L25">
        <f t="shared" ref="L25:L26" si="43">B25*10</f>
        <v>10</v>
      </c>
      <c r="M25">
        <f>D25*5</f>
        <v>0</v>
      </c>
      <c r="N25">
        <f t="shared" si="34"/>
        <v>10</v>
      </c>
      <c r="O25">
        <f t="shared" ref="O25:O26" si="44">SUM(I25:N25)</f>
        <v>40</v>
      </c>
    </row>
    <row r="26" spans="1:15" ht="14.25" customHeight="1" x14ac:dyDescent="0.25">
      <c r="A26" s="3" t="s">
        <v>111</v>
      </c>
      <c r="B26">
        <f>1+1+1+1</f>
        <v>4</v>
      </c>
      <c r="C26">
        <f>1+1+1+1+1+1+1+1+1</f>
        <v>9</v>
      </c>
      <c r="E26" s="2">
        <f t="shared" ref="E26" si="45">(B26)/(B26+C26+D26)</f>
        <v>0.30769230769230771</v>
      </c>
      <c r="F26">
        <f>9+14+6+6+3+25+10+8+8+6+12+2+10</f>
        <v>119</v>
      </c>
      <c r="G26">
        <f>6+5+18+11+10+13+11+12+9+7+4+11+16</f>
        <v>133</v>
      </c>
      <c r="H26">
        <f t="shared" si="41"/>
        <v>-14</v>
      </c>
      <c r="K26">
        <f>20</f>
        <v>20</v>
      </c>
      <c r="L26">
        <f t="shared" si="43"/>
        <v>40</v>
      </c>
      <c r="M26">
        <f>D26*5</f>
        <v>0</v>
      </c>
      <c r="N26">
        <f>10*4</f>
        <v>40</v>
      </c>
      <c r="O26">
        <f t="shared" si="44"/>
        <v>100</v>
      </c>
    </row>
    <row r="27" spans="1:15" x14ac:dyDescent="0.25">
      <c r="A27" s="3" t="s">
        <v>57</v>
      </c>
      <c r="B27">
        <f>1+1+1+1+1</f>
        <v>5</v>
      </c>
      <c r="C27">
        <f>1+1</f>
        <v>2</v>
      </c>
      <c r="E27" s="2">
        <f t="shared" ref="E27:E31" si="46">(B27)/(B27+C27+D27)</f>
        <v>0.7142857142857143</v>
      </c>
      <c r="F27">
        <f>15+3+13+9+13+13+13</f>
        <v>79</v>
      </c>
      <c r="G27">
        <f>5+17+14+8+1+1+1</f>
        <v>47</v>
      </c>
      <c r="H27">
        <f t="shared" si="41"/>
        <v>32</v>
      </c>
      <c r="I27">
        <f>60</f>
        <v>60</v>
      </c>
      <c r="L27">
        <f t="shared" ref="L27:L31" si="47">B27*10</f>
        <v>50</v>
      </c>
      <c r="M27">
        <f t="shared" ref="M27:M29" si="48">D27*5</f>
        <v>0</v>
      </c>
      <c r="N27">
        <f>10*2</f>
        <v>20</v>
      </c>
      <c r="O27">
        <f t="shared" si="11"/>
        <v>130</v>
      </c>
    </row>
    <row r="28" spans="1:15" ht="14.25" customHeight="1" x14ac:dyDescent="0.25">
      <c r="A28" s="3" t="s">
        <v>182</v>
      </c>
      <c r="B28">
        <f>1+1+1</f>
        <v>3</v>
      </c>
      <c r="C28">
        <f>1</f>
        <v>1</v>
      </c>
      <c r="E28" s="2">
        <f>(B28)/(B28+C28+D28)</f>
        <v>0.75</v>
      </c>
      <c r="F28">
        <f>13+15+8+5</f>
        <v>41</v>
      </c>
      <c r="G28">
        <f>1+3+4+9</f>
        <v>17</v>
      </c>
      <c r="H28">
        <f t="shared" si="41"/>
        <v>24</v>
      </c>
      <c r="J28">
        <f>40</f>
        <v>40</v>
      </c>
      <c r="L28">
        <f t="shared" si="47"/>
        <v>30</v>
      </c>
      <c r="M28">
        <f t="shared" si="48"/>
        <v>0</v>
      </c>
      <c r="N28">
        <f>10*1</f>
        <v>10</v>
      </c>
      <c r="O28">
        <f t="shared" ref="O28" si="49">SUM(I28:N28)</f>
        <v>80</v>
      </c>
    </row>
    <row r="29" spans="1:15" ht="14.25" customHeight="1" x14ac:dyDescent="0.25">
      <c r="A29" s="3" t="s">
        <v>192</v>
      </c>
      <c r="B29">
        <f>1+1</f>
        <v>2</v>
      </c>
      <c r="C29">
        <f>1</f>
        <v>1</v>
      </c>
      <c r="E29" s="2">
        <f t="shared" ref="E29" si="50">(B29)/(B29+C29+D29)</f>
        <v>0.66666666666666663</v>
      </c>
      <c r="F29">
        <f>17+15+4</f>
        <v>36</v>
      </c>
      <c r="G29">
        <f>3+6+12</f>
        <v>21</v>
      </c>
      <c r="H29">
        <f t="shared" si="41"/>
        <v>15</v>
      </c>
      <c r="K29">
        <f>20</f>
        <v>20</v>
      </c>
      <c r="L29">
        <f t="shared" si="47"/>
        <v>20</v>
      </c>
      <c r="M29">
        <f t="shared" si="48"/>
        <v>0</v>
      </c>
      <c r="N29">
        <f>10*1</f>
        <v>10</v>
      </c>
      <c r="O29">
        <f t="shared" ref="O29" si="51">SUM(I29:N29)</f>
        <v>50</v>
      </c>
    </row>
    <row r="30" spans="1:15" ht="14.25" customHeight="1" x14ac:dyDescent="0.25">
      <c r="A30" s="3" t="s">
        <v>72</v>
      </c>
      <c r="B30">
        <f>1+1+1+1+1</f>
        <v>5</v>
      </c>
      <c r="C30">
        <f>1+1+1+1+1</f>
        <v>5</v>
      </c>
      <c r="E30" s="2">
        <f t="shared" si="46"/>
        <v>0.5</v>
      </c>
      <c r="F30">
        <f>3+1+4+5+16+9+15+17+8+0</f>
        <v>78</v>
      </c>
      <c r="G30">
        <f>16+18+8+4+5+10+5+7+7+15</f>
        <v>95</v>
      </c>
      <c r="H30">
        <f t="shared" si="41"/>
        <v>-17</v>
      </c>
      <c r="J30">
        <f>40*2</f>
        <v>80</v>
      </c>
      <c r="L30">
        <f t="shared" si="47"/>
        <v>50</v>
      </c>
      <c r="M30">
        <f>D30*5</f>
        <v>0</v>
      </c>
      <c r="N30">
        <f>10*3</f>
        <v>30</v>
      </c>
      <c r="O30">
        <f t="shared" si="11"/>
        <v>160</v>
      </c>
    </row>
    <row r="31" spans="1:15" ht="14.25" customHeight="1" x14ac:dyDescent="0.25">
      <c r="A31" s="3" t="s">
        <v>140</v>
      </c>
      <c r="B31">
        <f>1+1+1+1+1+1+1</f>
        <v>7</v>
      </c>
      <c r="E31" s="2">
        <f t="shared" si="46"/>
        <v>1</v>
      </c>
      <c r="F31">
        <f>16+16+10+9+9+14+9</f>
        <v>83</v>
      </c>
      <c r="G31">
        <f>1+1+9+8+4+4+5</f>
        <v>32</v>
      </c>
      <c r="H31">
        <f>F31-G31</f>
        <v>51</v>
      </c>
      <c r="I31">
        <f>60*2</f>
        <v>120</v>
      </c>
      <c r="L31">
        <f t="shared" si="47"/>
        <v>70</v>
      </c>
      <c r="M31">
        <f>D31*5</f>
        <v>0</v>
      </c>
      <c r="N31">
        <f>10*2</f>
        <v>20</v>
      </c>
      <c r="O31">
        <f t="shared" ref="O31" si="52">SUM(I31:N31)</f>
        <v>210</v>
      </c>
    </row>
    <row r="32" spans="1:15" x14ac:dyDescent="0.25">
      <c r="E32" s="2" t="e">
        <f t="shared" si="7"/>
        <v>#DIV/0!</v>
      </c>
      <c r="H32">
        <f t="shared" si="8"/>
        <v>0</v>
      </c>
      <c r="L32">
        <f t="shared" ref="L32:L35" si="53">B32*10</f>
        <v>0</v>
      </c>
      <c r="M32">
        <f t="shared" si="10"/>
        <v>0</v>
      </c>
      <c r="O32">
        <f t="shared" ref="O32:O45" si="54">SUM(I32:N32)</f>
        <v>0</v>
      </c>
    </row>
    <row r="33" spans="5:15" x14ac:dyDescent="0.25">
      <c r="E33" s="2" t="e">
        <f t="shared" ref="E33:E34" si="55">(B33)/(B33+C33+D33)</f>
        <v>#DIV/0!</v>
      </c>
      <c r="H33">
        <f t="shared" ref="H33:H34" si="56">F33-G33</f>
        <v>0</v>
      </c>
      <c r="L33">
        <f t="shared" ref="L33:L34" si="57">B33*10</f>
        <v>0</v>
      </c>
      <c r="M33">
        <f t="shared" ref="M33:M34" si="58">D33*5</f>
        <v>0</v>
      </c>
      <c r="O33">
        <f t="shared" ref="O33:O34" si="59">SUM(I33:N33)</f>
        <v>0</v>
      </c>
    </row>
    <row r="34" spans="5:15" x14ac:dyDescent="0.25">
      <c r="E34" s="2" t="e">
        <f t="shared" si="55"/>
        <v>#DIV/0!</v>
      </c>
      <c r="H34">
        <f t="shared" si="56"/>
        <v>0</v>
      </c>
      <c r="L34">
        <f t="shared" si="57"/>
        <v>0</v>
      </c>
      <c r="M34">
        <f t="shared" si="58"/>
        <v>0</v>
      </c>
      <c r="O34">
        <f t="shared" si="59"/>
        <v>0</v>
      </c>
    </row>
    <row r="35" spans="5:15" ht="14.25" customHeight="1" x14ac:dyDescent="0.25">
      <c r="E35" s="2" t="e">
        <f t="shared" ref="E35" si="60">(B35)/(B35+C35+D35)</f>
        <v>#DIV/0!</v>
      </c>
      <c r="H35">
        <f t="shared" ref="H35" si="61">F35-G35</f>
        <v>0</v>
      </c>
      <c r="L35">
        <f t="shared" si="53"/>
        <v>0</v>
      </c>
      <c r="M35">
        <f t="shared" ref="M35" si="62">D35*5</f>
        <v>0</v>
      </c>
      <c r="O35">
        <f t="shared" ref="O35" si="63">SUM(I35:N35)</f>
        <v>0</v>
      </c>
    </row>
    <row r="36" spans="5:15" x14ac:dyDescent="0.25">
      <c r="E36" s="2" t="e">
        <f t="shared" ref="E36:E44" si="64">(B36)/(B36+C36+D36)</f>
        <v>#DIV/0!</v>
      </c>
      <c r="H36">
        <f t="shared" ref="H36:H44" si="65">F36-G36</f>
        <v>0</v>
      </c>
      <c r="L36">
        <f t="shared" ref="L36:L45" si="66">B36*10</f>
        <v>0</v>
      </c>
      <c r="M36">
        <f t="shared" ref="M36:M44" si="67">D36*5</f>
        <v>0</v>
      </c>
      <c r="O36">
        <f t="shared" ref="O36:O43" si="68">SUM(I36:N36)</f>
        <v>0</v>
      </c>
    </row>
    <row r="37" spans="5:15" ht="14.25" customHeight="1" x14ac:dyDescent="0.25">
      <c r="E37" s="2" t="e">
        <f t="shared" si="64"/>
        <v>#DIV/0!</v>
      </c>
      <c r="H37">
        <f t="shared" si="65"/>
        <v>0</v>
      </c>
      <c r="L37">
        <f t="shared" si="66"/>
        <v>0</v>
      </c>
      <c r="M37">
        <f t="shared" si="67"/>
        <v>0</v>
      </c>
      <c r="O37">
        <f t="shared" ref="O37" si="69">SUM(I37:N37)</f>
        <v>0</v>
      </c>
    </row>
    <row r="38" spans="5:15" x14ac:dyDescent="0.25">
      <c r="E38" s="2" t="e">
        <f t="shared" si="64"/>
        <v>#DIV/0!</v>
      </c>
      <c r="H38">
        <f t="shared" si="65"/>
        <v>0</v>
      </c>
      <c r="L38">
        <f t="shared" ref="L38" si="70">B38*10</f>
        <v>0</v>
      </c>
      <c r="M38">
        <f t="shared" si="67"/>
        <v>0</v>
      </c>
      <c r="O38">
        <f t="shared" ref="O38" si="71">SUM(I38:N38)</f>
        <v>0</v>
      </c>
    </row>
    <row r="39" spans="5:15" x14ac:dyDescent="0.25">
      <c r="E39" s="2" t="e">
        <f t="shared" ref="E39:E40" si="72">(B39)/(B39+C39+D39)</f>
        <v>#DIV/0!</v>
      </c>
      <c r="H39">
        <f t="shared" ref="H39:H40" si="73">F39-G39</f>
        <v>0</v>
      </c>
      <c r="L39">
        <f t="shared" si="66"/>
        <v>0</v>
      </c>
      <c r="M39">
        <f t="shared" ref="M39:M40" si="74">D39*5</f>
        <v>0</v>
      </c>
      <c r="O39">
        <f t="shared" ref="O39:O40" si="75">SUM(I39:N39)</f>
        <v>0</v>
      </c>
    </row>
    <row r="40" spans="5:15" ht="14.25" customHeight="1" x14ac:dyDescent="0.25">
      <c r="E40" s="2" t="e">
        <f t="shared" si="72"/>
        <v>#DIV/0!</v>
      </c>
      <c r="H40">
        <f t="shared" si="73"/>
        <v>0</v>
      </c>
      <c r="L40">
        <f t="shared" si="66"/>
        <v>0</v>
      </c>
      <c r="M40">
        <f t="shared" si="74"/>
        <v>0</v>
      </c>
      <c r="O40">
        <f t="shared" si="75"/>
        <v>0</v>
      </c>
    </row>
    <row r="41" spans="5:15" x14ac:dyDescent="0.25">
      <c r="E41" s="2" t="e">
        <f t="shared" ref="E41" si="76">(B41)/(B41+C41+D41)</f>
        <v>#DIV/0!</v>
      </c>
      <c r="H41">
        <f t="shared" ref="H41" si="77">F41-G41</f>
        <v>0</v>
      </c>
      <c r="L41">
        <f t="shared" ref="L41" si="78">B41*10</f>
        <v>0</v>
      </c>
      <c r="M41">
        <f t="shared" ref="M41" si="79">D41*5</f>
        <v>0</v>
      </c>
      <c r="O41">
        <f t="shared" ref="O41" si="80">SUM(I41:N41)</f>
        <v>0</v>
      </c>
    </row>
    <row r="42" spans="5:15" x14ac:dyDescent="0.25">
      <c r="E42" s="2" t="e">
        <f t="shared" si="64"/>
        <v>#DIV/0!</v>
      </c>
      <c r="H42">
        <f t="shared" si="65"/>
        <v>0</v>
      </c>
      <c r="L42">
        <f t="shared" ref="L42:L44" si="81">B42*10</f>
        <v>0</v>
      </c>
      <c r="M42">
        <f t="shared" si="67"/>
        <v>0</v>
      </c>
      <c r="O42">
        <f t="shared" si="68"/>
        <v>0</v>
      </c>
    </row>
    <row r="43" spans="5:15" x14ac:dyDescent="0.25">
      <c r="E43" s="2" t="e">
        <f t="shared" si="64"/>
        <v>#DIV/0!</v>
      </c>
      <c r="H43">
        <f t="shared" si="65"/>
        <v>0</v>
      </c>
      <c r="L43">
        <f t="shared" si="81"/>
        <v>0</v>
      </c>
      <c r="M43">
        <f t="shared" si="67"/>
        <v>0</v>
      </c>
      <c r="O43">
        <f t="shared" si="68"/>
        <v>0</v>
      </c>
    </row>
    <row r="44" spans="5:15" ht="14.25" customHeight="1" x14ac:dyDescent="0.25">
      <c r="E44" s="2" t="e">
        <f t="shared" si="64"/>
        <v>#DIV/0!</v>
      </c>
      <c r="H44">
        <f t="shared" si="65"/>
        <v>0</v>
      </c>
      <c r="L44">
        <f t="shared" si="81"/>
        <v>0</v>
      </c>
      <c r="M44">
        <f t="shared" si="67"/>
        <v>0</v>
      </c>
      <c r="O44">
        <f t="shared" ref="O44" si="82">SUM(I44:N44)</f>
        <v>0</v>
      </c>
    </row>
    <row r="45" spans="5:15" x14ac:dyDescent="0.25">
      <c r="E45" s="2" t="e">
        <f t="shared" ref="E45" si="83">(B45)/(B45+C45+D45)</f>
        <v>#DIV/0!</v>
      </c>
      <c r="H45">
        <f>F45-G45</f>
        <v>0</v>
      </c>
      <c r="L45">
        <f t="shared" si="66"/>
        <v>0</v>
      </c>
      <c r="M45">
        <f t="shared" ref="M45" si="84">D45*5</f>
        <v>0</v>
      </c>
      <c r="O45">
        <f t="shared" si="54"/>
        <v>0</v>
      </c>
    </row>
    <row r="46" spans="5:15" x14ac:dyDescent="0.25">
      <c r="E46" s="2" t="e">
        <f t="shared" si="7"/>
        <v>#DIV/0!</v>
      </c>
      <c r="H46">
        <f t="shared" si="8"/>
        <v>0</v>
      </c>
      <c r="L46">
        <f t="shared" si="9"/>
        <v>0</v>
      </c>
      <c r="M46">
        <f t="shared" si="10"/>
        <v>0</v>
      </c>
      <c r="O46">
        <f t="shared" si="11"/>
        <v>0</v>
      </c>
    </row>
    <row r="47" spans="5:15" x14ac:dyDescent="0.25">
      <c r="E47" s="2" t="e">
        <f t="shared" si="7"/>
        <v>#DIV/0!</v>
      </c>
      <c r="H47">
        <f t="shared" si="8"/>
        <v>0</v>
      </c>
      <c r="L47">
        <f t="shared" si="9"/>
        <v>0</v>
      </c>
      <c r="M47">
        <f t="shared" si="10"/>
        <v>0</v>
      </c>
      <c r="O47">
        <f t="shared" ref="O47" si="85">SUM(I47:N47)</f>
        <v>0</v>
      </c>
    </row>
    <row r="48" spans="5:15" x14ac:dyDescent="0.25">
      <c r="E48" s="2" t="e">
        <f t="shared" si="7"/>
        <v>#DIV/0!</v>
      </c>
      <c r="H48">
        <f t="shared" si="8"/>
        <v>0</v>
      </c>
      <c r="L48">
        <f t="shared" si="9"/>
        <v>0</v>
      </c>
      <c r="M48">
        <f t="shared" si="10"/>
        <v>0</v>
      </c>
      <c r="O48">
        <f t="shared" ref="O48:O50" si="86">SUM(I48:N48)</f>
        <v>0</v>
      </c>
    </row>
    <row r="49" spans="5:15" ht="14.25" customHeight="1" x14ac:dyDescent="0.25">
      <c r="E49" s="2" t="e">
        <f t="shared" si="7"/>
        <v>#DIV/0!</v>
      </c>
      <c r="H49">
        <f>F49-G49</f>
        <v>0</v>
      </c>
      <c r="L49">
        <f t="shared" si="9"/>
        <v>0</v>
      </c>
      <c r="M49">
        <f t="shared" si="10"/>
        <v>0</v>
      </c>
      <c r="O49">
        <f t="shared" si="86"/>
        <v>0</v>
      </c>
    </row>
    <row r="50" spans="5:15" x14ac:dyDescent="0.25">
      <c r="E50" s="2" t="e">
        <f t="shared" ref="E50" si="87">(B50)/(B50+C50+D50)</f>
        <v>#DIV/0!</v>
      </c>
      <c r="H50">
        <f t="shared" ref="H50" si="88">F50-G50</f>
        <v>0</v>
      </c>
      <c r="L50">
        <f t="shared" ref="L50" si="89">B50*10</f>
        <v>0</v>
      </c>
      <c r="M50">
        <f t="shared" ref="M50" si="90">D50*5</f>
        <v>0</v>
      </c>
      <c r="O50">
        <f t="shared" si="86"/>
        <v>0</v>
      </c>
    </row>
    <row r="51" spans="5:15" x14ac:dyDescent="0.25">
      <c r="E51" s="2" t="e">
        <f t="shared" si="7"/>
        <v>#DIV/0!</v>
      </c>
      <c r="H51">
        <f t="shared" si="8"/>
        <v>0</v>
      </c>
      <c r="L51">
        <f t="shared" si="9"/>
        <v>0</v>
      </c>
      <c r="M51">
        <f t="shared" si="10"/>
        <v>0</v>
      </c>
      <c r="O51">
        <f t="shared" si="11"/>
        <v>0</v>
      </c>
    </row>
    <row r="52" spans="5:15" ht="14.25" customHeight="1" x14ac:dyDescent="0.25">
      <c r="E52" s="2" t="e">
        <f t="shared" si="7"/>
        <v>#DIV/0!</v>
      </c>
      <c r="H52">
        <f t="shared" si="8"/>
        <v>0</v>
      </c>
      <c r="L52">
        <f t="shared" si="9"/>
        <v>0</v>
      </c>
      <c r="M52">
        <f t="shared" si="10"/>
        <v>0</v>
      </c>
      <c r="O52">
        <f t="shared" ref="O52" si="91">SUM(I52:N52)</f>
        <v>0</v>
      </c>
    </row>
    <row r="53" spans="5:15" x14ac:dyDescent="0.25">
      <c r="E53" s="2" t="e">
        <f t="shared" si="7"/>
        <v>#DIV/0!</v>
      </c>
      <c r="H53">
        <f t="shared" si="8"/>
        <v>0</v>
      </c>
      <c r="L53">
        <f t="shared" si="9"/>
        <v>0</v>
      </c>
      <c r="M53">
        <f t="shared" si="10"/>
        <v>0</v>
      </c>
      <c r="O53">
        <f t="shared" ref="O53" si="92">SUM(I53:N53)</f>
        <v>0</v>
      </c>
    </row>
    <row r="54" spans="5:15" ht="14.25" customHeight="1" x14ac:dyDescent="0.25">
      <c r="E54" s="2" t="e">
        <f t="shared" ref="E54" si="93">(B54)/(B54+C54+D54)</f>
        <v>#DIV/0!</v>
      </c>
      <c r="H54">
        <f>F54-G54</f>
        <v>0</v>
      </c>
      <c r="L54">
        <f t="shared" ref="L54" si="94">B54*10</f>
        <v>0</v>
      </c>
      <c r="M54">
        <f t="shared" ref="M54" si="95">D54*5</f>
        <v>0</v>
      </c>
      <c r="O54">
        <f t="shared" ref="O54" si="96">SUM(I54:N54)</f>
        <v>0</v>
      </c>
    </row>
    <row r="55" spans="5:15" x14ac:dyDescent="0.25">
      <c r="E55" s="2" t="e">
        <f t="shared" ref="E55" si="97">(B55)/(B55+C55+D55)</f>
        <v>#DIV/0!</v>
      </c>
      <c r="H55">
        <f t="shared" ref="H55" si="98">F55-G55</f>
        <v>0</v>
      </c>
      <c r="L55">
        <f t="shared" ref="L55" si="99">B55*10</f>
        <v>0</v>
      </c>
      <c r="M55">
        <f t="shared" ref="M55" si="100">D55*5</f>
        <v>0</v>
      </c>
      <c r="O55">
        <f t="shared" ref="O55" si="101">SUM(I55:N55)</f>
        <v>0</v>
      </c>
    </row>
    <row r="56" spans="5:15" x14ac:dyDescent="0.25">
      <c r="E56" s="2" t="e">
        <f t="shared" si="7"/>
        <v>#DIV/0!</v>
      </c>
      <c r="H56">
        <f t="shared" si="8"/>
        <v>0</v>
      </c>
      <c r="L56">
        <f t="shared" si="9"/>
        <v>0</v>
      </c>
      <c r="M56">
        <f t="shared" si="10"/>
        <v>0</v>
      </c>
      <c r="O56">
        <f t="shared" si="11"/>
        <v>0</v>
      </c>
    </row>
    <row r="57" spans="5:15" x14ac:dyDescent="0.25">
      <c r="E57" s="2" t="e">
        <f t="shared" si="7"/>
        <v>#DIV/0!</v>
      </c>
      <c r="H57">
        <f t="shared" si="8"/>
        <v>0</v>
      </c>
      <c r="L57">
        <f t="shared" si="9"/>
        <v>0</v>
      </c>
      <c r="M57">
        <f t="shared" si="10"/>
        <v>0</v>
      </c>
      <c r="O57">
        <f t="shared" si="11"/>
        <v>0</v>
      </c>
    </row>
    <row r="58" spans="5:15" x14ac:dyDescent="0.25">
      <c r="E58" s="2" t="e">
        <f t="shared" si="7"/>
        <v>#DIV/0!</v>
      </c>
      <c r="H58">
        <f t="shared" si="8"/>
        <v>0</v>
      </c>
      <c r="L58">
        <f t="shared" si="9"/>
        <v>0</v>
      </c>
      <c r="M58">
        <f t="shared" si="10"/>
        <v>0</v>
      </c>
      <c r="O58">
        <f t="shared" ref="O58" si="102">SUM(I58:N58)</f>
        <v>0</v>
      </c>
    </row>
    <row r="59" spans="5:15" x14ac:dyDescent="0.25">
      <c r="E59" s="2" t="e">
        <f t="shared" si="7"/>
        <v>#DIV/0!</v>
      </c>
      <c r="H59">
        <f t="shared" si="8"/>
        <v>0</v>
      </c>
      <c r="L59">
        <f t="shared" si="9"/>
        <v>0</v>
      </c>
      <c r="M59">
        <f t="shared" si="10"/>
        <v>0</v>
      </c>
      <c r="O59">
        <f t="shared" si="11"/>
        <v>0</v>
      </c>
    </row>
    <row r="60" spans="5:15" x14ac:dyDescent="0.25">
      <c r="E60" s="2" t="e">
        <f t="shared" si="7"/>
        <v>#DIV/0!</v>
      </c>
      <c r="H60">
        <f t="shared" si="8"/>
        <v>0</v>
      </c>
      <c r="L60">
        <f t="shared" si="9"/>
        <v>0</v>
      </c>
      <c r="M60">
        <f t="shared" si="10"/>
        <v>0</v>
      </c>
      <c r="O60">
        <f t="shared" si="11"/>
        <v>0</v>
      </c>
    </row>
    <row r="61" spans="5:15" x14ac:dyDescent="0.25">
      <c r="E61" s="2" t="e">
        <f t="shared" si="7"/>
        <v>#DIV/0!</v>
      </c>
      <c r="H61">
        <f t="shared" si="8"/>
        <v>0</v>
      </c>
      <c r="L61">
        <f t="shared" si="9"/>
        <v>0</v>
      </c>
      <c r="M61">
        <f t="shared" si="10"/>
        <v>0</v>
      </c>
      <c r="O61">
        <f t="shared" ref="O61" si="103">SUM(I61:N61)</f>
        <v>0</v>
      </c>
    </row>
    <row r="62" spans="5:15" x14ac:dyDescent="0.25">
      <c r="E62" s="2" t="e">
        <f t="shared" si="7"/>
        <v>#DIV/0!</v>
      </c>
      <c r="H62">
        <f t="shared" si="8"/>
        <v>0</v>
      </c>
      <c r="L62">
        <f t="shared" si="9"/>
        <v>0</v>
      </c>
      <c r="M62">
        <f t="shared" si="10"/>
        <v>0</v>
      </c>
      <c r="O62">
        <f t="shared" ref="O62" si="104">SUM(I62:N62)</f>
        <v>0</v>
      </c>
    </row>
    <row r="63" spans="5:15" x14ac:dyDescent="0.25">
      <c r="E63" s="2" t="e">
        <f t="shared" si="7"/>
        <v>#DIV/0!</v>
      </c>
      <c r="H63">
        <f t="shared" si="8"/>
        <v>0</v>
      </c>
      <c r="L63">
        <f t="shared" si="9"/>
        <v>0</v>
      </c>
      <c r="M63">
        <f t="shared" si="10"/>
        <v>0</v>
      </c>
      <c r="O63">
        <f t="shared" si="11"/>
        <v>0</v>
      </c>
    </row>
    <row r="64" spans="5:15" x14ac:dyDescent="0.25">
      <c r="E64" s="2" t="e">
        <f t="shared" si="7"/>
        <v>#DIV/0!</v>
      </c>
      <c r="H64">
        <f t="shared" si="8"/>
        <v>0</v>
      </c>
      <c r="L64">
        <f t="shared" si="9"/>
        <v>0</v>
      </c>
      <c r="M64">
        <f t="shared" si="10"/>
        <v>0</v>
      </c>
      <c r="O64">
        <f t="shared" si="11"/>
        <v>0</v>
      </c>
    </row>
    <row r="65" spans="5:15" x14ac:dyDescent="0.25">
      <c r="E65" s="2" t="e">
        <f t="shared" si="7"/>
        <v>#DIV/0!</v>
      </c>
      <c r="H65">
        <f t="shared" si="8"/>
        <v>0</v>
      </c>
      <c r="L65">
        <f t="shared" si="9"/>
        <v>0</v>
      </c>
      <c r="M65">
        <f t="shared" si="10"/>
        <v>0</v>
      </c>
      <c r="O65">
        <f t="shared" ref="O65" si="105">SUM(I65:N65)</f>
        <v>0</v>
      </c>
    </row>
    <row r="66" spans="5:15" x14ac:dyDescent="0.25">
      <c r="E66" s="2" t="e">
        <f t="shared" si="7"/>
        <v>#DIV/0!</v>
      </c>
      <c r="H66">
        <f t="shared" si="8"/>
        <v>0</v>
      </c>
      <c r="L66">
        <f t="shared" si="9"/>
        <v>0</v>
      </c>
      <c r="M66">
        <f t="shared" si="10"/>
        <v>0</v>
      </c>
      <c r="O66">
        <f t="shared" si="11"/>
        <v>0</v>
      </c>
    </row>
    <row r="67" spans="5:15" x14ac:dyDescent="0.25">
      <c r="E67" s="2" t="e">
        <f t="shared" si="7"/>
        <v>#DIV/0!</v>
      </c>
      <c r="H67">
        <f t="shared" si="8"/>
        <v>0</v>
      </c>
      <c r="L67">
        <f t="shared" si="9"/>
        <v>0</v>
      </c>
      <c r="M67">
        <v>0</v>
      </c>
      <c r="O67">
        <f t="shared" si="11"/>
        <v>0</v>
      </c>
    </row>
    <row r="68" spans="5:15" x14ac:dyDescent="0.25">
      <c r="E68" s="2" t="e">
        <f t="shared" si="7"/>
        <v>#DIV/0!</v>
      </c>
      <c r="H68">
        <f t="shared" si="8"/>
        <v>0</v>
      </c>
      <c r="L68">
        <f t="shared" si="9"/>
        <v>0</v>
      </c>
      <c r="M68">
        <f t="shared" ref="M68:M126" si="106">D68*5</f>
        <v>0</v>
      </c>
      <c r="O68">
        <f t="shared" si="11"/>
        <v>0</v>
      </c>
    </row>
    <row r="69" spans="5:15" x14ac:dyDescent="0.25">
      <c r="E69" s="2" t="e">
        <f t="shared" si="7"/>
        <v>#DIV/0!</v>
      </c>
      <c r="H69">
        <f t="shared" si="8"/>
        <v>0</v>
      </c>
      <c r="L69">
        <f t="shared" si="9"/>
        <v>0</v>
      </c>
      <c r="M69">
        <f t="shared" si="106"/>
        <v>0</v>
      </c>
      <c r="O69">
        <f t="shared" si="11"/>
        <v>0</v>
      </c>
    </row>
    <row r="70" spans="5:15" x14ac:dyDescent="0.25">
      <c r="E70" s="2" t="e">
        <f t="shared" si="7"/>
        <v>#DIV/0!</v>
      </c>
      <c r="H70">
        <f t="shared" si="8"/>
        <v>0</v>
      </c>
      <c r="L70">
        <f t="shared" si="9"/>
        <v>0</v>
      </c>
      <c r="M70">
        <f t="shared" si="106"/>
        <v>0</v>
      </c>
      <c r="O70">
        <f t="shared" si="11"/>
        <v>0</v>
      </c>
    </row>
    <row r="71" spans="5:15" x14ac:dyDescent="0.25">
      <c r="E71" s="2" t="e">
        <f t="shared" si="7"/>
        <v>#DIV/0!</v>
      </c>
      <c r="H71">
        <f t="shared" si="8"/>
        <v>0</v>
      </c>
      <c r="L71">
        <f t="shared" si="9"/>
        <v>0</v>
      </c>
      <c r="M71">
        <f t="shared" si="106"/>
        <v>0</v>
      </c>
      <c r="O71">
        <f t="shared" si="11"/>
        <v>0</v>
      </c>
    </row>
    <row r="72" spans="5:15" x14ac:dyDescent="0.25">
      <c r="E72" s="2" t="e">
        <f t="shared" si="7"/>
        <v>#DIV/0!</v>
      </c>
      <c r="H72">
        <f t="shared" si="8"/>
        <v>0</v>
      </c>
      <c r="L72">
        <f t="shared" si="9"/>
        <v>0</v>
      </c>
      <c r="M72">
        <f t="shared" si="106"/>
        <v>0</v>
      </c>
      <c r="O72">
        <f t="shared" si="11"/>
        <v>0</v>
      </c>
    </row>
    <row r="73" spans="5:15" x14ac:dyDescent="0.25">
      <c r="E73" s="2" t="e">
        <f t="shared" si="7"/>
        <v>#DIV/0!</v>
      </c>
      <c r="H73">
        <f t="shared" si="8"/>
        <v>0</v>
      </c>
      <c r="L73">
        <f t="shared" si="9"/>
        <v>0</v>
      </c>
      <c r="M73">
        <f t="shared" si="106"/>
        <v>0</v>
      </c>
      <c r="O73">
        <f t="shared" si="11"/>
        <v>0</v>
      </c>
    </row>
    <row r="74" spans="5:15" x14ac:dyDescent="0.25">
      <c r="E74" s="2" t="e">
        <f t="shared" si="7"/>
        <v>#DIV/0!</v>
      </c>
      <c r="H74">
        <f t="shared" si="8"/>
        <v>0</v>
      </c>
      <c r="L74">
        <f t="shared" si="9"/>
        <v>0</v>
      </c>
      <c r="M74">
        <f t="shared" si="106"/>
        <v>0</v>
      </c>
      <c r="O74">
        <f t="shared" si="11"/>
        <v>0</v>
      </c>
    </row>
    <row r="75" spans="5:15" x14ac:dyDescent="0.25">
      <c r="E75" s="2" t="e">
        <f t="shared" si="7"/>
        <v>#DIV/0!</v>
      </c>
      <c r="H75">
        <f t="shared" si="8"/>
        <v>0</v>
      </c>
      <c r="L75">
        <f t="shared" si="9"/>
        <v>0</v>
      </c>
      <c r="M75">
        <f t="shared" si="106"/>
        <v>0</v>
      </c>
      <c r="O75">
        <f t="shared" si="11"/>
        <v>0</v>
      </c>
    </row>
    <row r="76" spans="5:15" x14ac:dyDescent="0.25">
      <c r="E76" s="2" t="e">
        <f t="shared" si="7"/>
        <v>#DIV/0!</v>
      </c>
      <c r="H76">
        <f t="shared" si="8"/>
        <v>0</v>
      </c>
      <c r="L76">
        <f t="shared" si="9"/>
        <v>0</v>
      </c>
      <c r="M76">
        <f t="shared" si="106"/>
        <v>0</v>
      </c>
      <c r="O76">
        <f t="shared" si="11"/>
        <v>0</v>
      </c>
    </row>
    <row r="77" spans="5:15" x14ac:dyDescent="0.25">
      <c r="E77" s="2" t="e">
        <f t="shared" si="7"/>
        <v>#DIV/0!</v>
      </c>
      <c r="H77">
        <f t="shared" si="8"/>
        <v>0</v>
      </c>
      <c r="L77">
        <f t="shared" si="9"/>
        <v>0</v>
      </c>
      <c r="M77">
        <f t="shared" si="106"/>
        <v>0</v>
      </c>
      <c r="O77">
        <f t="shared" ref="O77" si="107">SUM(I77:N77)</f>
        <v>0</v>
      </c>
    </row>
    <row r="78" spans="5:15" x14ac:dyDescent="0.25">
      <c r="E78" s="2" t="e">
        <f t="shared" si="7"/>
        <v>#DIV/0!</v>
      </c>
      <c r="H78">
        <f t="shared" si="8"/>
        <v>0</v>
      </c>
      <c r="L78">
        <f t="shared" si="9"/>
        <v>0</v>
      </c>
      <c r="M78">
        <f t="shared" si="106"/>
        <v>0</v>
      </c>
      <c r="O78">
        <f t="shared" si="11"/>
        <v>0</v>
      </c>
    </row>
    <row r="79" spans="5:15" x14ac:dyDescent="0.25">
      <c r="E79" s="2" t="e">
        <f t="shared" si="7"/>
        <v>#DIV/0!</v>
      </c>
      <c r="H79">
        <f t="shared" si="8"/>
        <v>0</v>
      </c>
      <c r="L79">
        <f t="shared" si="9"/>
        <v>0</v>
      </c>
      <c r="M79">
        <f t="shared" si="106"/>
        <v>0</v>
      </c>
      <c r="O79">
        <f t="shared" si="11"/>
        <v>0</v>
      </c>
    </row>
    <row r="80" spans="5:15" x14ac:dyDescent="0.25">
      <c r="E80" s="2" t="e">
        <f t="shared" si="7"/>
        <v>#DIV/0!</v>
      </c>
      <c r="H80">
        <f t="shared" si="8"/>
        <v>0</v>
      </c>
      <c r="L80">
        <f t="shared" si="9"/>
        <v>0</v>
      </c>
      <c r="M80">
        <f t="shared" si="106"/>
        <v>0</v>
      </c>
      <c r="O80">
        <f t="shared" si="11"/>
        <v>0</v>
      </c>
    </row>
    <row r="81" spans="1:16" x14ac:dyDescent="0.25">
      <c r="E81" s="2" t="e">
        <f t="shared" si="7"/>
        <v>#DIV/0!</v>
      </c>
      <c r="H81">
        <f t="shared" si="8"/>
        <v>0</v>
      </c>
      <c r="L81">
        <f t="shared" si="9"/>
        <v>0</v>
      </c>
      <c r="M81">
        <f t="shared" si="106"/>
        <v>0</v>
      </c>
      <c r="O81">
        <f t="shared" si="11"/>
        <v>0</v>
      </c>
    </row>
    <row r="82" spans="1:16" x14ac:dyDescent="0.25">
      <c r="E82" s="2" t="e">
        <f t="shared" si="7"/>
        <v>#DIV/0!</v>
      </c>
      <c r="H82">
        <f t="shared" si="8"/>
        <v>0</v>
      </c>
      <c r="L82">
        <f t="shared" si="9"/>
        <v>0</v>
      </c>
      <c r="M82">
        <f t="shared" si="106"/>
        <v>0</v>
      </c>
      <c r="O82">
        <f t="shared" si="11"/>
        <v>0</v>
      </c>
    </row>
    <row r="83" spans="1:16" x14ac:dyDescent="0.25">
      <c r="E83" s="2" t="e">
        <f t="shared" si="7"/>
        <v>#DIV/0!</v>
      </c>
      <c r="H83">
        <f t="shared" si="8"/>
        <v>0</v>
      </c>
      <c r="L83">
        <f t="shared" si="9"/>
        <v>0</v>
      </c>
      <c r="M83">
        <f t="shared" si="106"/>
        <v>0</v>
      </c>
      <c r="O83">
        <f t="shared" si="11"/>
        <v>0</v>
      </c>
    </row>
    <row r="84" spans="1:16" x14ac:dyDescent="0.25">
      <c r="E84" s="2" t="e">
        <f t="shared" si="7"/>
        <v>#DIV/0!</v>
      </c>
      <c r="H84">
        <f t="shared" si="8"/>
        <v>0</v>
      </c>
      <c r="L84">
        <f t="shared" si="9"/>
        <v>0</v>
      </c>
      <c r="M84">
        <f t="shared" si="106"/>
        <v>0</v>
      </c>
      <c r="O84">
        <f t="shared" ref="O84" si="108">SUM(I84:N84)</f>
        <v>0</v>
      </c>
    </row>
    <row r="85" spans="1:16" x14ac:dyDescent="0.25">
      <c r="E85" s="2" t="e">
        <f t="shared" si="7"/>
        <v>#DIV/0!</v>
      </c>
      <c r="H85">
        <f t="shared" si="8"/>
        <v>0</v>
      </c>
      <c r="L85">
        <f t="shared" si="9"/>
        <v>0</v>
      </c>
      <c r="M85">
        <f t="shared" si="106"/>
        <v>0</v>
      </c>
      <c r="O85">
        <f t="shared" si="11"/>
        <v>0</v>
      </c>
    </row>
    <row r="86" spans="1:16" x14ac:dyDescent="0.25">
      <c r="E86" s="2" t="e">
        <f t="shared" si="7"/>
        <v>#DIV/0!</v>
      </c>
      <c r="H86">
        <f t="shared" si="8"/>
        <v>0</v>
      </c>
      <c r="L86">
        <f t="shared" si="9"/>
        <v>0</v>
      </c>
      <c r="M86">
        <f t="shared" si="106"/>
        <v>0</v>
      </c>
      <c r="O86">
        <f t="shared" si="11"/>
        <v>0</v>
      </c>
    </row>
    <row r="87" spans="1:16" x14ac:dyDescent="0.25">
      <c r="E87" s="2" t="e">
        <f t="shared" si="7"/>
        <v>#DIV/0!</v>
      </c>
      <c r="H87">
        <f t="shared" si="8"/>
        <v>0</v>
      </c>
      <c r="L87">
        <f t="shared" si="9"/>
        <v>0</v>
      </c>
      <c r="M87">
        <f t="shared" si="106"/>
        <v>0</v>
      </c>
      <c r="O87">
        <f t="shared" si="11"/>
        <v>0</v>
      </c>
    </row>
    <row r="88" spans="1:16" x14ac:dyDescent="0.25">
      <c r="A88" s="6"/>
      <c r="B88" s="4"/>
      <c r="C88" s="4"/>
      <c r="D88" s="4"/>
      <c r="E88" s="5" t="e">
        <f t="shared" si="7"/>
        <v>#DIV/0!</v>
      </c>
      <c r="F88" s="4"/>
      <c r="G88" s="4"/>
      <c r="H88" s="4">
        <f t="shared" si="8"/>
        <v>0</v>
      </c>
      <c r="I88" s="4"/>
      <c r="J88" s="4"/>
      <c r="K88" s="4"/>
      <c r="L88" s="4">
        <f t="shared" si="9"/>
        <v>0</v>
      </c>
      <c r="M88" s="4">
        <f t="shared" si="106"/>
        <v>0</v>
      </c>
      <c r="O88" s="4">
        <f t="shared" si="11"/>
        <v>0</v>
      </c>
      <c r="P88" s="4"/>
    </row>
    <row r="89" spans="1:16" x14ac:dyDescent="0.25">
      <c r="E89" s="2" t="e">
        <f t="shared" si="7"/>
        <v>#DIV/0!</v>
      </c>
      <c r="H89">
        <f t="shared" si="8"/>
        <v>0</v>
      </c>
      <c r="L89">
        <f t="shared" si="9"/>
        <v>0</v>
      </c>
      <c r="M89">
        <f t="shared" si="106"/>
        <v>0</v>
      </c>
      <c r="O89">
        <f t="shared" si="11"/>
        <v>0</v>
      </c>
      <c r="P89" s="4"/>
    </row>
    <row r="90" spans="1:16" x14ac:dyDescent="0.25">
      <c r="E90" s="2" t="e">
        <f t="shared" si="7"/>
        <v>#DIV/0!</v>
      </c>
      <c r="H90">
        <f t="shared" si="8"/>
        <v>0</v>
      </c>
      <c r="L90">
        <f t="shared" si="9"/>
        <v>0</v>
      </c>
      <c r="M90">
        <f t="shared" si="106"/>
        <v>0</v>
      </c>
      <c r="O90">
        <f t="shared" si="11"/>
        <v>0</v>
      </c>
    </row>
    <row r="91" spans="1:16" x14ac:dyDescent="0.25">
      <c r="E91" s="2" t="e">
        <f t="shared" si="7"/>
        <v>#DIV/0!</v>
      </c>
      <c r="H91">
        <f t="shared" si="8"/>
        <v>0</v>
      </c>
      <c r="L91">
        <f t="shared" si="9"/>
        <v>0</v>
      </c>
      <c r="M91">
        <f t="shared" si="106"/>
        <v>0</v>
      </c>
      <c r="O91">
        <f t="shared" si="11"/>
        <v>0</v>
      </c>
    </row>
    <row r="92" spans="1:16" x14ac:dyDescent="0.25">
      <c r="A92" s="6"/>
      <c r="B92" s="4"/>
      <c r="C92" s="4"/>
      <c r="D92" s="4"/>
      <c r="E92" s="5" t="e">
        <f t="shared" si="7"/>
        <v>#DIV/0!</v>
      </c>
      <c r="F92" s="4"/>
      <c r="G92" s="4"/>
      <c r="H92" s="4">
        <f t="shared" si="8"/>
        <v>0</v>
      </c>
      <c r="I92" s="4"/>
      <c r="J92" s="4"/>
      <c r="K92" s="4"/>
      <c r="L92" s="4">
        <f t="shared" si="9"/>
        <v>0</v>
      </c>
      <c r="M92" s="4">
        <f t="shared" si="106"/>
        <v>0</v>
      </c>
      <c r="O92" s="4">
        <f t="shared" si="11"/>
        <v>0</v>
      </c>
      <c r="P92" s="4"/>
    </row>
    <row r="93" spans="1:16" x14ac:dyDescent="0.25">
      <c r="A93" s="6"/>
      <c r="B93" s="4"/>
      <c r="C93" s="4"/>
      <c r="D93" s="4"/>
      <c r="E93" s="5" t="e">
        <f t="shared" si="7"/>
        <v>#DIV/0!</v>
      </c>
      <c r="F93" s="4"/>
      <c r="G93" s="4"/>
      <c r="H93" s="4">
        <f t="shared" si="8"/>
        <v>0</v>
      </c>
      <c r="I93" s="4"/>
      <c r="J93" s="4"/>
      <c r="K93" s="4"/>
      <c r="L93" s="4">
        <f t="shared" si="9"/>
        <v>0</v>
      </c>
      <c r="M93" s="4">
        <f t="shared" si="106"/>
        <v>0</v>
      </c>
      <c r="O93" s="4">
        <f t="shared" si="11"/>
        <v>0</v>
      </c>
      <c r="P93" s="4"/>
    </row>
    <row r="94" spans="1:16" x14ac:dyDescent="0.25">
      <c r="A94" s="6"/>
      <c r="B94" s="4"/>
      <c r="C94" s="4"/>
      <c r="D94" s="4"/>
      <c r="E94" s="5" t="e">
        <f t="shared" si="7"/>
        <v>#DIV/0!</v>
      </c>
      <c r="F94" s="4"/>
      <c r="G94" s="4"/>
      <c r="H94" s="4">
        <f t="shared" si="8"/>
        <v>0</v>
      </c>
      <c r="I94" s="4"/>
      <c r="J94" s="4"/>
      <c r="K94" s="4"/>
      <c r="L94" s="4">
        <f t="shared" si="9"/>
        <v>0</v>
      </c>
      <c r="M94" s="4">
        <f t="shared" si="106"/>
        <v>0</v>
      </c>
      <c r="O94" s="4">
        <f t="shared" si="11"/>
        <v>0</v>
      </c>
      <c r="P94" s="4"/>
    </row>
    <row r="95" spans="1:16" x14ac:dyDescent="0.25">
      <c r="A95" s="6"/>
      <c r="B95" s="4"/>
      <c r="C95" s="4"/>
      <c r="D95" s="4"/>
      <c r="E95" s="5" t="e">
        <f t="shared" si="7"/>
        <v>#DIV/0!</v>
      </c>
      <c r="F95" s="4"/>
      <c r="G95" s="4"/>
      <c r="H95" s="4">
        <f t="shared" si="8"/>
        <v>0</v>
      </c>
      <c r="I95" s="4"/>
      <c r="J95" s="4"/>
      <c r="K95" s="4"/>
      <c r="L95" s="4">
        <f t="shared" si="9"/>
        <v>0</v>
      </c>
      <c r="M95" s="4">
        <f t="shared" si="106"/>
        <v>0</v>
      </c>
      <c r="O95" s="4">
        <f t="shared" si="11"/>
        <v>0</v>
      </c>
      <c r="P95" s="4"/>
    </row>
    <row r="96" spans="1:16" x14ac:dyDescent="0.25">
      <c r="A96" s="6"/>
      <c r="B96" s="4"/>
      <c r="C96" s="4"/>
      <c r="D96" s="4"/>
      <c r="E96" s="5" t="e">
        <f t="shared" si="7"/>
        <v>#DIV/0!</v>
      </c>
      <c r="F96" s="4"/>
      <c r="G96" s="4"/>
      <c r="H96" s="4">
        <f t="shared" si="8"/>
        <v>0</v>
      </c>
      <c r="I96" s="4"/>
      <c r="J96" s="4"/>
      <c r="K96" s="4"/>
      <c r="L96" s="4">
        <f t="shared" si="9"/>
        <v>0</v>
      </c>
      <c r="M96" s="4">
        <f t="shared" si="106"/>
        <v>0</v>
      </c>
      <c r="O96" s="4">
        <f t="shared" si="11"/>
        <v>0</v>
      </c>
      <c r="P96" s="4"/>
    </row>
    <row r="97" spans="1:15" x14ac:dyDescent="0.25">
      <c r="A97" s="6"/>
      <c r="B97" s="4"/>
      <c r="C97" s="4"/>
      <c r="D97" s="4"/>
      <c r="E97" s="5" t="e">
        <f t="shared" si="7"/>
        <v>#DIV/0!</v>
      </c>
      <c r="F97" s="4"/>
      <c r="G97" s="4"/>
      <c r="H97" s="4">
        <f t="shared" si="8"/>
        <v>0</v>
      </c>
      <c r="I97" s="4"/>
      <c r="J97" s="4"/>
      <c r="K97" s="4"/>
      <c r="L97" s="4">
        <f t="shared" si="9"/>
        <v>0</v>
      </c>
      <c r="M97" s="4">
        <f t="shared" si="106"/>
        <v>0</v>
      </c>
      <c r="O97" s="4">
        <f t="shared" ref="O97:O126" si="109">SUM(I97:N97)</f>
        <v>0</v>
      </c>
    </row>
    <row r="98" spans="1:15" x14ac:dyDescent="0.25">
      <c r="E98" s="2" t="e">
        <f t="shared" si="7"/>
        <v>#DIV/0!</v>
      </c>
      <c r="H98">
        <f t="shared" si="8"/>
        <v>0</v>
      </c>
      <c r="L98">
        <f t="shared" si="9"/>
        <v>0</v>
      </c>
      <c r="M98">
        <f t="shared" si="106"/>
        <v>0</v>
      </c>
      <c r="O98">
        <f t="shared" si="109"/>
        <v>0</v>
      </c>
    </row>
    <row r="99" spans="1:15" x14ac:dyDescent="0.25">
      <c r="E99" s="2" t="e">
        <f t="shared" si="7"/>
        <v>#DIV/0!</v>
      </c>
      <c r="H99">
        <f t="shared" si="8"/>
        <v>0</v>
      </c>
      <c r="L99">
        <f t="shared" si="9"/>
        <v>0</v>
      </c>
      <c r="M99">
        <f t="shared" si="106"/>
        <v>0</v>
      </c>
      <c r="O99">
        <f t="shared" si="109"/>
        <v>0</v>
      </c>
    </row>
    <row r="100" spans="1:15" x14ac:dyDescent="0.25">
      <c r="E100" s="2" t="e">
        <f t="shared" si="7"/>
        <v>#DIV/0!</v>
      </c>
      <c r="H100">
        <f t="shared" si="8"/>
        <v>0</v>
      </c>
      <c r="L100">
        <f t="shared" si="9"/>
        <v>0</v>
      </c>
      <c r="M100">
        <f t="shared" si="106"/>
        <v>0</v>
      </c>
      <c r="O100">
        <f t="shared" si="109"/>
        <v>0</v>
      </c>
    </row>
    <row r="101" spans="1:15" x14ac:dyDescent="0.25">
      <c r="E101" s="2" t="e">
        <f t="shared" si="7"/>
        <v>#DIV/0!</v>
      </c>
      <c r="H101">
        <f t="shared" si="8"/>
        <v>0</v>
      </c>
      <c r="L101">
        <f t="shared" si="9"/>
        <v>0</v>
      </c>
      <c r="M101">
        <f t="shared" si="106"/>
        <v>0</v>
      </c>
      <c r="O101">
        <f t="shared" si="109"/>
        <v>0</v>
      </c>
    </row>
    <row r="102" spans="1:15" x14ac:dyDescent="0.25">
      <c r="E102" s="2" t="e">
        <f t="shared" si="7"/>
        <v>#DIV/0!</v>
      </c>
      <c r="H102">
        <f t="shared" si="8"/>
        <v>0</v>
      </c>
      <c r="L102">
        <f t="shared" si="9"/>
        <v>0</v>
      </c>
      <c r="M102">
        <f t="shared" si="106"/>
        <v>0</v>
      </c>
      <c r="O102">
        <f t="shared" si="109"/>
        <v>0</v>
      </c>
    </row>
    <row r="103" spans="1:15" x14ac:dyDescent="0.25">
      <c r="E103" s="2" t="e">
        <f t="shared" si="7"/>
        <v>#DIV/0!</v>
      </c>
      <c r="H103">
        <f t="shared" si="8"/>
        <v>0</v>
      </c>
      <c r="L103">
        <f t="shared" si="9"/>
        <v>0</v>
      </c>
      <c r="M103">
        <f t="shared" si="106"/>
        <v>0</v>
      </c>
      <c r="O103">
        <f t="shared" si="109"/>
        <v>0</v>
      </c>
    </row>
    <row r="104" spans="1:15" x14ac:dyDescent="0.25">
      <c r="E104" s="2" t="e">
        <f t="shared" si="7"/>
        <v>#DIV/0!</v>
      </c>
      <c r="H104">
        <f t="shared" si="8"/>
        <v>0</v>
      </c>
      <c r="M104">
        <f t="shared" si="106"/>
        <v>0</v>
      </c>
      <c r="O104">
        <f t="shared" si="109"/>
        <v>0</v>
      </c>
    </row>
    <row r="105" spans="1:15" x14ac:dyDescent="0.25">
      <c r="E105" s="2" t="e">
        <f t="shared" si="7"/>
        <v>#DIV/0!</v>
      </c>
      <c r="H105">
        <f t="shared" si="8"/>
        <v>0</v>
      </c>
      <c r="M105">
        <f t="shared" si="106"/>
        <v>0</v>
      </c>
      <c r="O105">
        <f t="shared" si="109"/>
        <v>0</v>
      </c>
    </row>
    <row r="106" spans="1:15" x14ac:dyDescent="0.25">
      <c r="E106" s="2" t="e">
        <f t="shared" si="7"/>
        <v>#DIV/0!</v>
      </c>
      <c r="H106">
        <f t="shared" si="8"/>
        <v>0</v>
      </c>
      <c r="M106">
        <f t="shared" si="106"/>
        <v>0</v>
      </c>
      <c r="O106">
        <f t="shared" si="109"/>
        <v>0</v>
      </c>
    </row>
    <row r="107" spans="1:15" x14ac:dyDescent="0.25">
      <c r="E107" s="2" t="e">
        <f t="shared" si="7"/>
        <v>#DIV/0!</v>
      </c>
      <c r="H107">
        <f t="shared" si="8"/>
        <v>0</v>
      </c>
      <c r="M107">
        <f t="shared" si="106"/>
        <v>0</v>
      </c>
      <c r="O107">
        <f t="shared" si="109"/>
        <v>0</v>
      </c>
    </row>
    <row r="108" spans="1:15" x14ac:dyDescent="0.25">
      <c r="E108" s="2" t="e">
        <f t="shared" si="7"/>
        <v>#DIV/0!</v>
      </c>
      <c r="H108">
        <f t="shared" si="8"/>
        <v>0</v>
      </c>
      <c r="M108">
        <f t="shared" si="106"/>
        <v>0</v>
      </c>
      <c r="O108">
        <f t="shared" si="109"/>
        <v>0</v>
      </c>
    </row>
    <row r="109" spans="1:15" x14ac:dyDescent="0.25">
      <c r="E109" s="2" t="e">
        <f t="shared" si="7"/>
        <v>#DIV/0!</v>
      </c>
      <c r="H109">
        <f t="shared" si="8"/>
        <v>0</v>
      </c>
      <c r="M109">
        <f t="shared" si="106"/>
        <v>0</v>
      </c>
      <c r="O109">
        <f t="shared" si="109"/>
        <v>0</v>
      </c>
    </row>
    <row r="110" spans="1:15" x14ac:dyDescent="0.25">
      <c r="E110" s="2" t="e">
        <f t="shared" si="7"/>
        <v>#DIV/0!</v>
      </c>
      <c r="H110">
        <f t="shared" si="8"/>
        <v>0</v>
      </c>
      <c r="M110">
        <f t="shared" si="106"/>
        <v>0</v>
      </c>
      <c r="O110">
        <f t="shared" si="109"/>
        <v>0</v>
      </c>
    </row>
    <row r="111" spans="1:15" x14ac:dyDescent="0.25">
      <c r="E111" s="2" t="e">
        <f t="shared" si="7"/>
        <v>#DIV/0!</v>
      </c>
      <c r="H111">
        <f t="shared" si="8"/>
        <v>0</v>
      </c>
      <c r="M111">
        <f t="shared" si="106"/>
        <v>0</v>
      </c>
      <c r="O111">
        <f t="shared" si="109"/>
        <v>0</v>
      </c>
    </row>
    <row r="112" spans="1:15" x14ac:dyDescent="0.25">
      <c r="E112" s="2" t="e">
        <f t="shared" si="7"/>
        <v>#DIV/0!</v>
      </c>
      <c r="H112">
        <f t="shared" si="8"/>
        <v>0</v>
      </c>
      <c r="M112">
        <f t="shared" si="106"/>
        <v>0</v>
      </c>
      <c r="O112">
        <f t="shared" si="109"/>
        <v>0</v>
      </c>
    </row>
    <row r="113" spans="5:15" x14ac:dyDescent="0.25">
      <c r="E113" s="2" t="e">
        <f t="shared" si="7"/>
        <v>#DIV/0!</v>
      </c>
      <c r="H113">
        <f t="shared" si="8"/>
        <v>0</v>
      </c>
      <c r="M113">
        <f t="shared" si="106"/>
        <v>0</v>
      </c>
      <c r="O113">
        <f t="shared" si="109"/>
        <v>0</v>
      </c>
    </row>
    <row r="114" spans="5:15" x14ac:dyDescent="0.25">
      <c r="E114" s="2" t="e">
        <f t="shared" ref="E114:E126" si="110">(B114)/(B114+C114+D114)</f>
        <v>#DIV/0!</v>
      </c>
      <c r="H114">
        <f t="shared" ref="H114:H126" si="111">F114-G114</f>
        <v>0</v>
      </c>
      <c r="M114">
        <f t="shared" si="106"/>
        <v>0</v>
      </c>
      <c r="O114">
        <f t="shared" si="109"/>
        <v>0</v>
      </c>
    </row>
    <row r="115" spans="5:15" x14ac:dyDescent="0.25">
      <c r="E115" s="2" t="e">
        <f t="shared" si="110"/>
        <v>#DIV/0!</v>
      </c>
      <c r="H115">
        <f t="shared" si="111"/>
        <v>0</v>
      </c>
      <c r="M115">
        <f t="shared" si="106"/>
        <v>0</v>
      </c>
      <c r="O115">
        <f t="shared" si="109"/>
        <v>0</v>
      </c>
    </row>
    <row r="116" spans="5:15" x14ac:dyDescent="0.25">
      <c r="E116" s="2" t="e">
        <f t="shared" si="110"/>
        <v>#DIV/0!</v>
      </c>
      <c r="H116">
        <f t="shared" si="111"/>
        <v>0</v>
      </c>
      <c r="M116">
        <f t="shared" si="106"/>
        <v>0</v>
      </c>
      <c r="O116">
        <f t="shared" si="109"/>
        <v>0</v>
      </c>
    </row>
    <row r="117" spans="5:15" x14ac:dyDescent="0.25">
      <c r="E117" s="2" t="e">
        <f t="shared" si="110"/>
        <v>#DIV/0!</v>
      </c>
      <c r="H117">
        <f t="shared" si="111"/>
        <v>0</v>
      </c>
      <c r="M117">
        <f t="shared" si="106"/>
        <v>0</v>
      </c>
      <c r="O117">
        <f t="shared" si="109"/>
        <v>0</v>
      </c>
    </row>
    <row r="118" spans="5:15" x14ac:dyDescent="0.25">
      <c r="E118" s="2" t="e">
        <f t="shared" si="110"/>
        <v>#DIV/0!</v>
      </c>
      <c r="H118">
        <f t="shared" si="111"/>
        <v>0</v>
      </c>
      <c r="M118">
        <f t="shared" si="106"/>
        <v>0</v>
      </c>
      <c r="O118">
        <f t="shared" si="109"/>
        <v>0</v>
      </c>
    </row>
    <row r="119" spans="5:15" x14ac:dyDescent="0.25">
      <c r="E119" s="2" t="e">
        <f t="shared" si="110"/>
        <v>#DIV/0!</v>
      </c>
      <c r="H119">
        <f t="shared" si="111"/>
        <v>0</v>
      </c>
      <c r="M119">
        <f t="shared" si="106"/>
        <v>0</v>
      </c>
      <c r="O119">
        <f t="shared" si="109"/>
        <v>0</v>
      </c>
    </row>
    <row r="120" spans="5:15" x14ac:dyDescent="0.25">
      <c r="E120" s="2" t="e">
        <f t="shared" si="110"/>
        <v>#DIV/0!</v>
      </c>
      <c r="H120">
        <f t="shared" si="111"/>
        <v>0</v>
      </c>
      <c r="M120">
        <f t="shared" si="106"/>
        <v>0</v>
      </c>
      <c r="O120">
        <f t="shared" si="109"/>
        <v>0</v>
      </c>
    </row>
    <row r="121" spans="5:15" x14ac:dyDescent="0.25">
      <c r="E121" s="2" t="e">
        <f t="shared" si="110"/>
        <v>#DIV/0!</v>
      </c>
      <c r="H121">
        <f t="shared" si="111"/>
        <v>0</v>
      </c>
      <c r="M121">
        <f t="shared" si="106"/>
        <v>0</v>
      </c>
      <c r="O121">
        <f t="shared" si="109"/>
        <v>0</v>
      </c>
    </row>
    <row r="122" spans="5:15" x14ac:dyDescent="0.25">
      <c r="E122" s="2" t="e">
        <f t="shared" si="110"/>
        <v>#DIV/0!</v>
      </c>
      <c r="H122">
        <f t="shared" si="111"/>
        <v>0</v>
      </c>
      <c r="M122">
        <f t="shared" si="106"/>
        <v>0</v>
      </c>
      <c r="O122">
        <f t="shared" si="109"/>
        <v>0</v>
      </c>
    </row>
    <row r="123" spans="5:15" x14ac:dyDescent="0.25">
      <c r="E123" t="e">
        <f t="shared" si="110"/>
        <v>#DIV/0!</v>
      </c>
      <c r="H123">
        <f t="shared" si="111"/>
        <v>0</v>
      </c>
      <c r="M123">
        <f t="shared" si="106"/>
        <v>0</v>
      </c>
      <c r="O123">
        <f t="shared" si="109"/>
        <v>0</v>
      </c>
    </row>
    <row r="124" spans="5:15" x14ac:dyDescent="0.25">
      <c r="E124" t="e">
        <f t="shared" si="110"/>
        <v>#DIV/0!</v>
      </c>
      <c r="H124">
        <f t="shared" si="111"/>
        <v>0</v>
      </c>
      <c r="M124">
        <f t="shared" si="106"/>
        <v>0</v>
      </c>
      <c r="O124">
        <f t="shared" si="109"/>
        <v>0</v>
      </c>
    </row>
    <row r="125" spans="5:15" x14ac:dyDescent="0.25">
      <c r="E125" t="e">
        <f t="shared" si="110"/>
        <v>#DIV/0!</v>
      </c>
      <c r="H125">
        <f t="shared" si="111"/>
        <v>0</v>
      </c>
      <c r="M125">
        <f t="shared" si="106"/>
        <v>0</v>
      </c>
      <c r="O125">
        <f t="shared" si="109"/>
        <v>0</v>
      </c>
    </row>
    <row r="126" spans="5:15" x14ac:dyDescent="0.25">
      <c r="E126" t="e">
        <f t="shared" si="110"/>
        <v>#DIV/0!</v>
      </c>
      <c r="H126">
        <f t="shared" si="111"/>
        <v>0</v>
      </c>
      <c r="M126">
        <f t="shared" si="106"/>
        <v>0</v>
      </c>
      <c r="O126">
        <f t="shared" si="109"/>
        <v>0</v>
      </c>
    </row>
  </sheetData>
  <sortState xmlns:xlrd2="http://schemas.microsoft.com/office/spreadsheetml/2017/richdata2" ref="A7:O131">
    <sortCondition ref="A74:A13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39"/>
  <sheetViews>
    <sheetView zoomScaleNormal="100" workbookViewId="0">
      <selection activeCell="H31" sqref="H31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180</v>
      </c>
      <c r="B3">
        <f>1</f>
        <v>1</v>
      </c>
      <c r="C3">
        <f>1+1+1</f>
        <v>3</v>
      </c>
      <c r="E3" s="2">
        <f>(B3)/(B3+C3+D3)</f>
        <v>0.25</v>
      </c>
      <c r="F3">
        <f>6+14+6+4</f>
        <v>30</v>
      </c>
      <c r="G3">
        <f>10+29+1+12</f>
        <v>52</v>
      </c>
      <c r="H3">
        <f t="shared" ref="H3" si="0">F3-G3</f>
        <v>-22</v>
      </c>
      <c r="J3">
        <f>40</f>
        <v>40</v>
      </c>
      <c r="L3">
        <f t="shared" ref="L3" si="1">B3*10</f>
        <v>10</v>
      </c>
      <c r="M3">
        <f t="shared" ref="M3" si="2">D3*5</f>
        <v>0</v>
      </c>
      <c r="N3">
        <f>10*1</f>
        <v>10</v>
      </c>
      <c r="O3">
        <f t="shared" ref="O3" si="3">SUM(I3:N3)</f>
        <v>60</v>
      </c>
    </row>
    <row r="4" spans="1:27" x14ac:dyDescent="0.25">
      <c r="A4" s="3" t="s">
        <v>70</v>
      </c>
      <c r="C4">
        <f>1+1+1</f>
        <v>3</v>
      </c>
      <c r="E4" s="2">
        <f t="shared" ref="E4" si="4">(B4)/(B4+C4+D4)</f>
        <v>0</v>
      </c>
      <c r="F4">
        <f>4+7+3</f>
        <v>14</v>
      </c>
      <c r="G4">
        <f>8+11+12</f>
        <v>31</v>
      </c>
      <c r="H4">
        <f t="shared" ref="H4" si="5">F4-G4</f>
        <v>-17</v>
      </c>
      <c r="K4">
        <f>20</f>
        <v>20</v>
      </c>
      <c r="L4">
        <f t="shared" ref="L4" si="6">B4*10</f>
        <v>0</v>
      </c>
      <c r="M4">
        <f t="shared" ref="M4" si="7">D4*5</f>
        <v>0</v>
      </c>
      <c r="N4">
        <f t="shared" ref="N4" si="8">10*1</f>
        <v>10</v>
      </c>
      <c r="O4">
        <f t="shared" ref="O4" si="9">SUM(I4:N4)</f>
        <v>30</v>
      </c>
    </row>
    <row r="5" spans="1:27" x14ac:dyDescent="0.25">
      <c r="A5" s="3" t="s">
        <v>29</v>
      </c>
      <c r="B5">
        <f>1+1+1+1+1</f>
        <v>5</v>
      </c>
      <c r="C5">
        <f>1+1+1+1+1+1+1+1+1</f>
        <v>9</v>
      </c>
      <c r="E5" s="2">
        <f t="shared" ref="E5:E6" si="10">(B5)/(B5+C5+D5)</f>
        <v>0.35714285714285715</v>
      </c>
      <c r="F5">
        <f>1+1+9+0+11+7+8+3+18+6+3+6+6</f>
        <v>79</v>
      </c>
      <c r="G5">
        <f>13+19+4+13+8+6+16+11+10+14+15+20+13</f>
        <v>162</v>
      </c>
      <c r="H5">
        <f t="shared" ref="H5:H6" si="11">F5-G5</f>
        <v>-83</v>
      </c>
      <c r="K5">
        <f>20*2</f>
        <v>40</v>
      </c>
      <c r="L5">
        <f t="shared" ref="L5:L6" si="12">B5*10</f>
        <v>50</v>
      </c>
      <c r="M5">
        <f t="shared" ref="M5:M6" si="13">D5*5</f>
        <v>0</v>
      </c>
      <c r="N5">
        <f>10*4</f>
        <v>40</v>
      </c>
      <c r="O5">
        <f t="shared" ref="O5" si="14">SUM(I5:N5)</f>
        <v>130</v>
      </c>
    </row>
    <row r="6" spans="1:27" x14ac:dyDescent="0.25">
      <c r="A6" s="3" t="s">
        <v>161</v>
      </c>
      <c r="B6">
        <f>1+1</f>
        <v>2</v>
      </c>
      <c r="C6">
        <f>1</f>
        <v>1</v>
      </c>
      <c r="E6" s="2">
        <f t="shared" si="10"/>
        <v>0.66666666666666663</v>
      </c>
      <c r="F6">
        <f>12+9+2</f>
        <v>23</v>
      </c>
      <c r="G6">
        <f>2+5+15</f>
        <v>22</v>
      </c>
      <c r="H6">
        <f t="shared" si="11"/>
        <v>1</v>
      </c>
      <c r="L6">
        <f t="shared" si="12"/>
        <v>20</v>
      </c>
      <c r="M6">
        <f t="shared" si="13"/>
        <v>0</v>
      </c>
      <c r="N6">
        <f>10*1</f>
        <v>10</v>
      </c>
      <c r="O6">
        <f t="shared" ref="O6" si="15">SUM(I6:N6)</f>
        <v>30</v>
      </c>
    </row>
    <row r="7" spans="1:27" x14ac:dyDescent="0.25">
      <c r="A7" s="3" t="s">
        <v>53</v>
      </c>
      <c r="B7">
        <f>1+1+1+1+1+1+1+1+1+1</f>
        <v>10</v>
      </c>
      <c r="C7">
        <f>1</f>
        <v>1</v>
      </c>
      <c r="E7" s="2">
        <f t="shared" ref="E7:E8" si="16">(B7)/(B7+C7+D7)</f>
        <v>0.90909090909090906</v>
      </c>
      <c r="F7">
        <f>17+21+11+15+9+15+11+14+11+10+4</f>
        <v>138</v>
      </c>
      <c r="G7">
        <f>12+4+2+4+10+14+4+2+3+4+2</f>
        <v>61</v>
      </c>
      <c r="H7">
        <f t="shared" ref="H7:H8" si="17">F7-G7</f>
        <v>77</v>
      </c>
      <c r="I7">
        <f>60*3</f>
        <v>180</v>
      </c>
      <c r="L7">
        <f t="shared" ref="L7:L8" si="18">B7*10</f>
        <v>100</v>
      </c>
      <c r="M7">
        <f t="shared" ref="M7:M8" si="19">D7*5</f>
        <v>0</v>
      </c>
      <c r="N7">
        <f>10*3</f>
        <v>30</v>
      </c>
      <c r="O7">
        <f t="shared" ref="O7:O8" si="20">SUM(I7:N7)</f>
        <v>310</v>
      </c>
    </row>
    <row r="8" spans="1:27" x14ac:dyDescent="0.25">
      <c r="A8" s="3" t="s">
        <v>125</v>
      </c>
      <c r="B8">
        <f>1+1+1+1+1+1+1+1+1</f>
        <v>9</v>
      </c>
      <c r="C8">
        <f>1+1+1+1+1+1+1+1+1</f>
        <v>9</v>
      </c>
      <c r="D8">
        <f>1</f>
        <v>1</v>
      </c>
      <c r="E8" s="2">
        <f t="shared" si="16"/>
        <v>0.47368421052631576</v>
      </c>
      <c r="F8">
        <f>10+0+10+4+5+10+7+16+5+10+8+5+14+16+5+12+5+11+13</f>
        <v>166</v>
      </c>
      <c r="G8">
        <f>14+13+11+9+8+9+10+5+7+8+6+5+13+1+8+3+11+10+8</f>
        <v>159</v>
      </c>
      <c r="H8">
        <f t="shared" si="17"/>
        <v>7</v>
      </c>
      <c r="I8">
        <f>60*2</f>
        <v>120</v>
      </c>
      <c r="J8">
        <f>40*2</f>
        <v>80</v>
      </c>
      <c r="L8">
        <f t="shared" si="18"/>
        <v>90</v>
      </c>
      <c r="M8">
        <f t="shared" si="19"/>
        <v>5</v>
      </c>
      <c r="N8">
        <f>10*5</f>
        <v>50</v>
      </c>
      <c r="O8">
        <f t="shared" si="20"/>
        <v>345</v>
      </c>
    </row>
    <row r="9" spans="1:27" x14ac:dyDescent="0.25">
      <c r="A9" s="3" t="s">
        <v>68</v>
      </c>
      <c r="B9">
        <f>1+1</f>
        <v>2</v>
      </c>
      <c r="C9">
        <f>1+1+1+1+1</f>
        <v>5</v>
      </c>
      <c r="E9" s="2">
        <f t="shared" ref="E9:E24" si="21">(B9)/(B9+C9+D9)</f>
        <v>0.2857142857142857</v>
      </c>
      <c r="F9">
        <f>0+9+2+7+1+9+10</f>
        <v>38</v>
      </c>
      <c r="G9">
        <f>17+7+11+9+17+5+11</f>
        <v>77</v>
      </c>
      <c r="H9">
        <f t="shared" ref="H9:H24" si="22">F9-G9</f>
        <v>-39</v>
      </c>
      <c r="J9">
        <f>40</f>
        <v>40</v>
      </c>
      <c r="L9">
        <f t="shared" ref="L9:L24" si="23">B9*10</f>
        <v>20</v>
      </c>
      <c r="M9">
        <f t="shared" ref="M9:M24" si="24">D9*5</f>
        <v>0</v>
      </c>
      <c r="N9">
        <f>10*2</f>
        <v>20</v>
      </c>
      <c r="O9">
        <f t="shared" ref="O9:O24" si="25">SUM(I9:N9)</f>
        <v>80</v>
      </c>
    </row>
    <row r="10" spans="1:27" x14ac:dyDescent="0.25">
      <c r="A10" s="3" t="s">
        <v>71</v>
      </c>
      <c r="B10">
        <f>1+1+1+1+1+1+1+1+1</f>
        <v>9</v>
      </c>
      <c r="C10">
        <f>1+1+1+1+1+1</f>
        <v>6</v>
      </c>
      <c r="E10" s="2">
        <f t="shared" ref="E10" si="26">(B10)/(B10+C10+D10)</f>
        <v>0.6</v>
      </c>
      <c r="F10">
        <f>3+7+18+7+16+10+2+2+7+15+13+17+9+10+8</f>
        <v>144</v>
      </c>
      <c r="G10">
        <f>8+9+3+6+4+4+25+12+5+2+14+0+10+6+5</f>
        <v>113</v>
      </c>
      <c r="H10">
        <f t="shared" ref="H10" si="27">F10-G10</f>
        <v>31</v>
      </c>
      <c r="I10">
        <f>60*2</f>
        <v>120</v>
      </c>
      <c r="J10">
        <f>40*2</f>
        <v>80</v>
      </c>
      <c r="L10">
        <f t="shared" ref="L10" si="28">B10*10</f>
        <v>90</v>
      </c>
      <c r="M10">
        <f t="shared" ref="M10" si="29">D10*5</f>
        <v>0</v>
      </c>
      <c r="N10">
        <f>10*4</f>
        <v>40</v>
      </c>
      <c r="O10">
        <f t="shared" ref="O10" si="30">SUM(I10:N10)</f>
        <v>330</v>
      </c>
    </row>
    <row r="11" spans="1:27" x14ac:dyDescent="0.25">
      <c r="A11" s="3" t="s">
        <v>74</v>
      </c>
      <c r="B11">
        <f>1+1+1+1+1+1+1+1+1+1+1+1+1+1</f>
        <v>14</v>
      </c>
      <c r="C11">
        <f>1+1+1</f>
        <v>3</v>
      </c>
      <c r="D11">
        <f>1</f>
        <v>1</v>
      </c>
      <c r="E11" s="2">
        <f t="shared" ref="E11:E15" si="31">(B11)/(B11+C11+D11)</f>
        <v>0.77777777777777779</v>
      </c>
      <c r="F11">
        <f>17+15+12+14+7+1+9+8+5+2+5+17+11+8+7+20+9+16</f>
        <v>183</v>
      </c>
      <c r="G11">
        <f>0+3+9+10+4+9+6+5+3+14+5+2+0+7+9+6+6+6</f>
        <v>104</v>
      </c>
      <c r="H11">
        <f>F11-G11</f>
        <v>79</v>
      </c>
      <c r="I11">
        <f>60*3</f>
        <v>180</v>
      </c>
      <c r="J11">
        <f>40</f>
        <v>40</v>
      </c>
      <c r="L11">
        <f t="shared" ref="L11:L14" si="32">B11*10</f>
        <v>140</v>
      </c>
      <c r="M11">
        <f t="shared" ref="M11:M15" si="33">D11*5</f>
        <v>5</v>
      </c>
      <c r="N11">
        <f>10*5</f>
        <v>50</v>
      </c>
      <c r="O11">
        <f t="shared" ref="O11:O14" si="34">SUM(I11:N11)</f>
        <v>415</v>
      </c>
    </row>
    <row r="12" spans="1:27" x14ac:dyDescent="0.25">
      <c r="A12" s="3" t="s">
        <v>93</v>
      </c>
      <c r="B12">
        <f>1</f>
        <v>1</v>
      </c>
      <c r="C12">
        <f>1+1</f>
        <v>2</v>
      </c>
      <c r="E12" s="2">
        <f t="shared" si="31"/>
        <v>0.33333333333333331</v>
      </c>
      <c r="F12">
        <f>8+19+1</f>
        <v>28</v>
      </c>
      <c r="G12">
        <f>11+6+13</f>
        <v>30</v>
      </c>
      <c r="H12">
        <f t="shared" ref="H12:H15" si="35">F12-G12</f>
        <v>-2</v>
      </c>
      <c r="K12">
        <f>20</f>
        <v>20</v>
      </c>
      <c r="L12">
        <f t="shared" si="32"/>
        <v>10</v>
      </c>
      <c r="M12">
        <f t="shared" si="33"/>
        <v>0</v>
      </c>
      <c r="N12">
        <f>10*1</f>
        <v>10</v>
      </c>
      <c r="O12">
        <f t="shared" si="34"/>
        <v>40</v>
      </c>
    </row>
    <row r="13" spans="1:27" x14ac:dyDescent="0.25">
      <c r="A13" s="3" t="s">
        <v>166</v>
      </c>
      <c r="C13">
        <f>1+1+1</f>
        <v>3</v>
      </c>
      <c r="E13" s="2">
        <f t="shared" si="31"/>
        <v>0</v>
      </c>
      <c r="F13">
        <f>7+4+3</f>
        <v>14</v>
      </c>
      <c r="G13">
        <f>9+14+9</f>
        <v>32</v>
      </c>
      <c r="H13">
        <f t="shared" si="35"/>
        <v>-18</v>
      </c>
      <c r="L13">
        <f t="shared" si="32"/>
        <v>0</v>
      </c>
      <c r="M13">
        <f t="shared" si="33"/>
        <v>0</v>
      </c>
      <c r="N13">
        <f>10*1</f>
        <v>10</v>
      </c>
      <c r="O13">
        <f t="shared" ref="O13" si="36">SUM(I13:N13)</f>
        <v>10</v>
      </c>
    </row>
    <row r="14" spans="1:27" x14ac:dyDescent="0.25">
      <c r="A14" s="3" t="s">
        <v>115</v>
      </c>
      <c r="B14">
        <f>1+1+1+1</f>
        <v>4</v>
      </c>
      <c r="C14">
        <f>1+1+1+1+1+1</f>
        <v>6</v>
      </c>
      <c r="E14" s="2">
        <f t="shared" si="31"/>
        <v>0.4</v>
      </c>
      <c r="F14">
        <f>5+12+9+12+9+4+1+12+4+3</f>
        <v>71</v>
      </c>
      <c r="G14">
        <f>20+0+2+8+7+14+16+13+6+15</f>
        <v>101</v>
      </c>
      <c r="H14">
        <f t="shared" si="35"/>
        <v>-30</v>
      </c>
      <c r="I14">
        <f>60</f>
        <v>60</v>
      </c>
      <c r="L14">
        <f t="shared" si="32"/>
        <v>40</v>
      </c>
      <c r="M14">
        <f t="shared" si="33"/>
        <v>0</v>
      </c>
      <c r="N14">
        <f>10*3</f>
        <v>30</v>
      </c>
      <c r="O14">
        <f t="shared" si="34"/>
        <v>130</v>
      </c>
    </row>
    <row r="15" spans="1:27" x14ac:dyDescent="0.25">
      <c r="A15" s="3" t="s">
        <v>173</v>
      </c>
      <c r="C15">
        <f>1+1+1</f>
        <v>3</v>
      </c>
      <c r="E15" s="2">
        <f t="shared" si="31"/>
        <v>0</v>
      </c>
      <c r="F15">
        <f>6+8+2</f>
        <v>16</v>
      </c>
      <c r="G15">
        <f>7+13+15</f>
        <v>35</v>
      </c>
      <c r="H15">
        <f t="shared" si="35"/>
        <v>-19</v>
      </c>
      <c r="K15">
        <f>20</f>
        <v>20</v>
      </c>
      <c r="L15">
        <f>B15*10</f>
        <v>0</v>
      </c>
      <c r="M15">
        <f t="shared" si="33"/>
        <v>0</v>
      </c>
      <c r="N15">
        <f>10*1</f>
        <v>10</v>
      </c>
      <c r="O15">
        <f t="shared" ref="O15" si="37">SUM(I15:N15)</f>
        <v>30</v>
      </c>
    </row>
    <row r="16" spans="1:27" x14ac:dyDescent="0.25">
      <c r="A16" s="3" t="s">
        <v>94</v>
      </c>
      <c r="B16">
        <f>1+1</f>
        <v>2</v>
      </c>
      <c r="C16">
        <f>1+1+1+1+1+1+1+1</f>
        <v>8</v>
      </c>
      <c r="E16" s="2">
        <f t="shared" ref="E16:E17" si="38">(B16)/(B16+C16+D16)</f>
        <v>0.2</v>
      </c>
      <c r="F16">
        <f>6+6+4+10+2+4+9+5+8+1</f>
        <v>55</v>
      </c>
      <c r="G16">
        <f>7+19+7+18+22+10+7+16+4+13</f>
        <v>123</v>
      </c>
      <c r="H16">
        <f t="shared" ref="H16" si="39">F16-G16</f>
        <v>-68</v>
      </c>
      <c r="J16">
        <f>40</f>
        <v>40</v>
      </c>
      <c r="L16">
        <f t="shared" ref="L16:L17" si="40">B16*10</f>
        <v>20</v>
      </c>
      <c r="M16">
        <f t="shared" ref="M16:M17" si="41">D16*5</f>
        <v>0</v>
      </c>
      <c r="N16">
        <f>10*3</f>
        <v>30</v>
      </c>
      <c r="O16">
        <f t="shared" ref="O16" si="42">SUM(I16:N16)</f>
        <v>90</v>
      </c>
    </row>
    <row r="17" spans="1:15" x14ac:dyDescent="0.25">
      <c r="A17" s="3" t="s">
        <v>60</v>
      </c>
      <c r="B17">
        <f>1+1+1+1+1+1+1+1+1+1+1</f>
        <v>11</v>
      </c>
      <c r="C17">
        <f>1+1+1</f>
        <v>3</v>
      </c>
      <c r="E17" s="2">
        <f t="shared" si="38"/>
        <v>0.7857142857142857</v>
      </c>
      <c r="F17">
        <f>9+10+3+9+10+13+7+13+7+8+13+18+15+9</f>
        <v>144</v>
      </c>
      <c r="G17">
        <f>4+6+5+8+9+3+8+1+6+13+7+6+3+3</f>
        <v>82</v>
      </c>
      <c r="H17">
        <f>F17-G17</f>
        <v>62</v>
      </c>
      <c r="I17">
        <f>60</f>
        <v>60</v>
      </c>
      <c r="J17">
        <f>40*2</f>
        <v>80</v>
      </c>
      <c r="K17">
        <f>20</f>
        <v>20</v>
      </c>
      <c r="L17">
        <f t="shared" si="40"/>
        <v>110</v>
      </c>
      <c r="M17">
        <f t="shared" si="41"/>
        <v>0</v>
      </c>
      <c r="N17">
        <f>10*4</f>
        <v>40</v>
      </c>
      <c r="O17">
        <f t="shared" ref="O17" si="43">SUM(I17:N17)</f>
        <v>310</v>
      </c>
    </row>
    <row r="18" spans="1:15" x14ac:dyDescent="0.25">
      <c r="A18" s="3" t="s">
        <v>160</v>
      </c>
      <c r="C18">
        <f>1+1+1</f>
        <v>3</v>
      </c>
      <c r="E18" s="2">
        <f t="shared" ref="E18" si="44">(B18)/(B18+C18+D18)</f>
        <v>0</v>
      </c>
      <c r="F18">
        <f>4+3+2</f>
        <v>9</v>
      </c>
      <c r="G18">
        <f>13+10+15</f>
        <v>38</v>
      </c>
      <c r="H18">
        <f t="shared" ref="H18" si="45">F18-G18</f>
        <v>-29</v>
      </c>
      <c r="L18">
        <f t="shared" ref="L18" si="46">B18*10</f>
        <v>0</v>
      </c>
      <c r="M18">
        <f t="shared" ref="M18" si="47">D18*5</f>
        <v>0</v>
      </c>
      <c r="N18">
        <f>10*1</f>
        <v>10</v>
      </c>
      <c r="O18">
        <f t="shared" ref="O18" si="48">SUM(I18:N18)</f>
        <v>10</v>
      </c>
    </row>
    <row r="19" spans="1:15" x14ac:dyDescent="0.25">
      <c r="A19" s="3" t="s">
        <v>69</v>
      </c>
      <c r="B19">
        <f>1</f>
        <v>1</v>
      </c>
      <c r="C19">
        <f>1+1+1+1+1</f>
        <v>5</v>
      </c>
      <c r="E19" s="2">
        <f t="shared" si="21"/>
        <v>0.16666666666666666</v>
      </c>
      <c r="F19">
        <f>12+11+9+3+5+2</f>
        <v>42</v>
      </c>
      <c r="G19">
        <f>17+7+10+10+17+10</f>
        <v>71</v>
      </c>
      <c r="H19">
        <f t="shared" si="22"/>
        <v>-29</v>
      </c>
      <c r="K19">
        <f>20</f>
        <v>20</v>
      </c>
      <c r="L19">
        <f t="shared" si="23"/>
        <v>10</v>
      </c>
      <c r="M19">
        <f t="shared" si="24"/>
        <v>0</v>
      </c>
      <c r="N19">
        <f>10*2</f>
        <v>20</v>
      </c>
      <c r="O19">
        <f t="shared" si="25"/>
        <v>50</v>
      </c>
    </row>
    <row r="20" spans="1:15" x14ac:dyDescent="0.25">
      <c r="A20" s="3" t="s">
        <v>43</v>
      </c>
      <c r="B20">
        <f>1+1+1+1+1+1+1+1</f>
        <v>8</v>
      </c>
      <c r="C20">
        <f>1+1+1+1</f>
        <v>4</v>
      </c>
      <c r="E20" s="2">
        <f t="shared" si="21"/>
        <v>0.66666666666666663</v>
      </c>
      <c r="F20">
        <f>4+6+13+6+3+9+14+5+16+10+9+13</f>
        <v>108</v>
      </c>
      <c r="G20">
        <f>7+11+1+1+11+8+6+17+5+4+3+1</f>
        <v>75</v>
      </c>
      <c r="H20">
        <f t="shared" si="22"/>
        <v>33</v>
      </c>
      <c r="I20">
        <f>60*2</f>
        <v>120</v>
      </c>
      <c r="J20">
        <f>40</f>
        <v>40</v>
      </c>
      <c r="L20">
        <f t="shared" si="23"/>
        <v>80</v>
      </c>
      <c r="M20">
        <f t="shared" si="24"/>
        <v>0</v>
      </c>
      <c r="N20">
        <f>10*3</f>
        <v>30</v>
      </c>
      <c r="O20">
        <f t="shared" si="25"/>
        <v>270</v>
      </c>
    </row>
    <row r="21" spans="1:15" x14ac:dyDescent="0.25">
      <c r="A21" s="3" t="s">
        <v>172</v>
      </c>
      <c r="B21">
        <f>1+1</f>
        <v>2</v>
      </c>
      <c r="C21">
        <f>1</f>
        <v>1</v>
      </c>
      <c r="E21" s="2">
        <f t="shared" si="21"/>
        <v>0.66666666666666663</v>
      </c>
      <c r="F21">
        <f>14+13+10</f>
        <v>37</v>
      </c>
      <c r="G21">
        <f>6+8+11</f>
        <v>25</v>
      </c>
      <c r="H21">
        <f t="shared" si="22"/>
        <v>12</v>
      </c>
      <c r="K21">
        <f>20</f>
        <v>20</v>
      </c>
      <c r="L21">
        <f t="shared" si="23"/>
        <v>20</v>
      </c>
      <c r="M21">
        <f t="shared" si="24"/>
        <v>0</v>
      </c>
      <c r="N21">
        <f>10*1</f>
        <v>10</v>
      </c>
      <c r="O21">
        <f t="shared" ref="O21" si="49">SUM(I21:N21)</f>
        <v>50</v>
      </c>
    </row>
    <row r="22" spans="1:15" x14ac:dyDescent="0.25">
      <c r="A22" s="3" t="s">
        <v>114</v>
      </c>
      <c r="B22">
        <f>1+1+1+1+1</f>
        <v>5</v>
      </c>
      <c r="C22">
        <f>1+1+1+1+1+1+1+1+1+1+1</f>
        <v>11</v>
      </c>
      <c r="E22" s="2">
        <f t="shared" si="21"/>
        <v>0.3125</v>
      </c>
      <c r="F22">
        <f>4+4+17+8+10+9+7+13+5+8+1+6+0+13+6+2</f>
        <v>113</v>
      </c>
      <c r="G22">
        <f>5+10+16+12+9+6+10+4+18+11+13+14+13+12+18+5</f>
        <v>176</v>
      </c>
      <c r="H22">
        <f t="shared" si="22"/>
        <v>-63</v>
      </c>
      <c r="J22">
        <f>40</f>
        <v>40</v>
      </c>
      <c r="K22">
        <f>20*3</f>
        <v>60</v>
      </c>
      <c r="L22">
        <f t="shared" si="23"/>
        <v>50</v>
      </c>
      <c r="M22">
        <f t="shared" si="24"/>
        <v>0</v>
      </c>
      <c r="N22">
        <f>10*5</f>
        <v>50</v>
      </c>
      <c r="O22">
        <f t="shared" si="25"/>
        <v>200</v>
      </c>
    </row>
    <row r="23" spans="1:15" x14ac:dyDescent="0.25">
      <c r="A23" s="3" t="s">
        <v>145</v>
      </c>
      <c r="B23">
        <f>1+1+1</f>
        <v>3</v>
      </c>
      <c r="E23" s="2">
        <f t="shared" si="21"/>
        <v>1</v>
      </c>
      <c r="F23">
        <f>13+8+14</f>
        <v>35</v>
      </c>
      <c r="G23">
        <f>0+2+2</f>
        <v>4</v>
      </c>
      <c r="H23">
        <f>F23-G23</f>
        <v>31</v>
      </c>
      <c r="I23">
        <f>60</f>
        <v>60</v>
      </c>
      <c r="L23">
        <f t="shared" si="23"/>
        <v>30</v>
      </c>
      <c r="M23">
        <f t="shared" si="24"/>
        <v>0</v>
      </c>
      <c r="N23">
        <f>10*1</f>
        <v>10</v>
      </c>
      <c r="O23">
        <f t="shared" ref="O23" si="50">SUM(I23:N23)</f>
        <v>100</v>
      </c>
    </row>
    <row r="24" spans="1:15" x14ac:dyDescent="0.25">
      <c r="A24" s="3" t="s">
        <v>96</v>
      </c>
      <c r="B24">
        <f>1+1+1+1</f>
        <v>4</v>
      </c>
      <c r="C24">
        <f>1+1+1</f>
        <v>3</v>
      </c>
      <c r="E24" s="2">
        <f t="shared" si="21"/>
        <v>0.5714285714285714</v>
      </c>
      <c r="F24">
        <f>8+11+16+4+10+17+3</f>
        <v>69</v>
      </c>
      <c r="G24">
        <f>11+6+8+7+9+5+13</f>
        <v>59</v>
      </c>
      <c r="H24">
        <f t="shared" si="22"/>
        <v>10</v>
      </c>
      <c r="J24">
        <f>40</f>
        <v>40</v>
      </c>
      <c r="L24">
        <f t="shared" si="23"/>
        <v>40</v>
      </c>
      <c r="M24">
        <f t="shared" si="24"/>
        <v>0</v>
      </c>
      <c r="N24">
        <f>10*2</f>
        <v>20</v>
      </c>
      <c r="O24">
        <f t="shared" si="25"/>
        <v>100</v>
      </c>
    </row>
    <row r="25" spans="1:15" x14ac:dyDescent="0.25">
      <c r="A25" s="3" t="s">
        <v>73</v>
      </c>
      <c r="B25">
        <f>1+1+1+1+1+1+1+1+1+1+1+1+1+1+1+1</f>
        <v>16</v>
      </c>
      <c r="C25">
        <f>1+1+1+1+1</f>
        <v>5</v>
      </c>
      <c r="E25" s="2">
        <f t="shared" ref="E25" si="51">(B25)/(B25+C25+D25)</f>
        <v>0.76190476190476186</v>
      </c>
      <c r="F25">
        <f>18+8+9+5+20+25+22+14+3+2+20+14+10+6+18+15+6+15+11+13+7</f>
        <v>261</v>
      </c>
      <c r="G25">
        <f>11+4+12+4+5+2+9+1+7+8+5+2+7+7+5+2+8+5+5+0+5</f>
        <v>114</v>
      </c>
      <c r="H25">
        <f t="shared" ref="H25" si="52">F25-G25</f>
        <v>147</v>
      </c>
      <c r="I25">
        <f>60*3</f>
        <v>180</v>
      </c>
      <c r="J25">
        <f>40*2</f>
        <v>80</v>
      </c>
      <c r="K25">
        <f>20</f>
        <v>20</v>
      </c>
      <c r="L25">
        <f t="shared" ref="L25" si="53">B25*10</f>
        <v>160</v>
      </c>
      <c r="M25">
        <f t="shared" ref="M25" si="54">D25*5</f>
        <v>0</v>
      </c>
      <c r="N25">
        <f>10*6</f>
        <v>60</v>
      </c>
      <c r="O25">
        <f t="shared" ref="O25" si="55">SUM(I25:N25)</f>
        <v>500</v>
      </c>
    </row>
    <row r="26" spans="1:15" x14ac:dyDescent="0.25">
      <c r="A26" s="3" t="s">
        <v>30</v>
      </c>
      <c r="B26">
        <f>1+1+1+1+1+1</f>
        <v>6</v>
      </c>
      <c r="C26">
        <f>1+1+1+1+1+1+1+1+1+1+1+1</f>
        <v>12</v>
      </c>
      <c r="E26" s="2">
        <f t="shared" ref="E26:E109" si="56">(B26)/(B26+C26+D26)</f>
        <v>0.33333333333333331</v>
      </c>
      <c r="F26">
        <f>13+7+11+2+3+12+6+4+14+16+6+3+10+2+8+13+10+11</f>
        <v>151</v>
      </c>
      <c r="G26">
        <f>6+10+12+18+15+3+7+16+9+17+9+12+7+14+9+14+2+10</f>
        <v>190</v>
      </c>
      <c r="H26">
        <f t="shared" ref="H26:H109" si="57">F26-G26</f>
        <v>-39</v>
      </c>
      <c r="I26">
        <f>60</f>
        <v>60</v>
      </c>
      <c r="J26">
        <f>40+40</f>
        <v>80</v>
      </c>
      <c r="K26">
        <f>20+20</f>
        <v>40</v>
      </c>
      <c r="L26">
        <f t="shared" ref="L26:L116" si="58">B26*10</f>
        <v>60</v>
      </c>
      <c r="M26">
        <f t="shared" ref="M26:M79" si="59">D26*5</f>
        <v>0</v>
      </c>
      <c r="N26">
        <f>10*5</f>
        <v>50</v>
      </c>
      <c r="O26">
        <f t="shared" ref="O26:O109" si="60">SUM(I26:N26)</f>
        <v>290</v>
      </c>
    </row>
    <row r="27" spans="1:15" x14ac:dyDescent="0.25">
      <c r="A27" s="3" t="s">
        <v>95</v>
      </c>
      <c r="B27">
        <f>1+1+1+1+1</f>
        <v>5</v>
      </c>
      <c r="C27">
        <f>1+1+1+1+1+1</f>
        <v>6</v>
      </c>
      <c r="E27" s="2">
        <f t="shared" si="56"/>
        <v>0.45454545454545453</v>
      </c>
      <c r="F27">
        <f>7+6+7+1+8+11+4+7+6+5+3</f>
        <v>65</v>
      </c>
      <c r="G27">
        <f>4+19+4+6+10+3+11+13+4+2+9</f>
        <v>85</v>
      </c>
      <c r="H27">
        <f t="shared" si="57"/>
        <v>-20</v>
      </c>
      <c r="J27">
        <f>40*2</f>
        <v>80</v>
      </c>
      <c r="K27">
        <f>20</f>
        <v>20</v>
      </c>
      <c r="L27">
        <f t="shared" si="58"/>
        <v>50</v>
      </c>
      <c r="M27">
        <f t="shared" si="59"/>
        <v>0</v>
      </c>
      <c r="N27">
        <f>10*3</f>
        <v>30</v>
      </c>
      <c r="O27">
        <f t="shared" ref="O27:O29" si="61">SUM(I27:N27)</f>
        <v>180</v>
      </c>
    </row>
    <row r="28" spans="1:15" x14ac:dyDescent="0.25">
      <c r="A28" s="3" t="s">
        <v>148</v>
      </c>
      <c r="B28">
        <f>1+1</f>
        <v>2</v>
      </c>
      <c r="C28">
        <f>1+1</f>
        <v>2</v>
      </c>
      <c r="E28" s="2">
        <f t="shared" si="56"/>
        <v>0.5</v>
      </c>
      <c r="F28">
        <f>4+22+11+2</f>
        <v>39</v>
      </c>
      <c r="G28">
        <f>10+2+4+4</f>
        <v>20</v>
      </c>
      <c r="H28">
        <f t="shared" si="57"/>
        <v>19</v>
      </c>
      <c r="J28">
        <f>40</f>
        <v>40</v>
      </c>
      <c r="L28">
        <f t="shared" si="58"/>
        <v>20</v>
      </c>
      <c r="M28">
        <f t="shared" si="59"/>
        <v>0</v>
      </c>
      <c r="N28">
        <f>10*1</f>
        <v>10</v>
      </c>
      <c r="O28">
        <f t="shared" si="61"/>
        <v>70</v>
      </c>
    </row>
    <row r="29" spans="1:15" x14ac:dyDescent="0.25">
      <c r="A29" s="3" t="s">
        <v>122</v>
      </c>
      <c r="B29">
        <f>1+1+1+1</f>
        <v>4</v>
      </c>
      <c r="C29">
        <f>1+1+1</f>
        <v>3</v>
      </c>
      <c r="E29" s="2">
        <f t="shared" si="56"/>
        <v>0.5714285714285714</v>
      </c>
      <c r="F29">
        <f>4+14+9+4+10+17+0</f>
        <v>58</v>
      </c>
      <c r="G29">
        <f>8+1+1+7+3+1+11</f>
        <v>32</v>
      </c>
      <c r="H29">
        <f t="shared" si="57"/>
        <v>26</v>
      </c>
      <c r="J29">
        <f>40</f>
        <v>40</v>
      </c>
      <c r="K29">
        <f>20</f>
        <v>20</v>
      </c>
      <c r="L29">
        <f t="shared" si="58"/>
        <v>40</v>
      </c>
      <c r="M29">
        <f t="shared" ref="M29" si="62">D29*5</f>
        <v>0</v>
      </c>
      <c r="N29">
        <f>10*2</f>
        <v>20</v>
      </c>
      <c r="O29">
        <f t="shared" si="61"/>
        <v>120</v>
      </c>
    </row>
    <row r="30" spans="1:15" ht="14.25" customHeight="1" x14ac:dyDescent="0.25">
      <c r="A30" s="3" t="s">
        <v>35</v>
      </c>
      <c r="B30">
        <f>1+1+1+1+1+1+1+1+1</f>
        <v>9</v>
      </c>
      <c r="C30">
        <f>1+1+1+1</f>
        <v>4</v>
      </c>
      <c r="E30" s="2">
        <f t="shared" si="56"/>
        <v>0.69230769230769229</v>
      </c>
      <c r="F30">
        <f>13+10+12+7+11+19+7+9+7+6+7+10+1</f>
        <v>119</v>
      </c>
      <c r="G30">
        <f>1+7+11+8+8+6+4+7+10+9+6+6+6</f>
        <v>89</v>
      </c>
      <c r="H30">
        <f t="shared" si="57"/>
        <v>30</v>
      </c>
      <c r="I30">
        <f>60</f>
        <v>60</v>
      </c>
      <c r="J30">
        <f>40</f>
        <v>40</v>
      </c>
      <c r="K30">
        <f>20*2</f>
        <v>40</v>
      </c>
      <c r="L30">
        <v>0</v>
      </c>
      <c r="M30">
        <f t="shared" si="59"/>
        <v>0</v>
      </c>
      <c r="N30">
        <f>10*4</f>
        <v>40</v>
      </c>
      <c r="O30">
        <f t="shared" si="60"/>
        <v>180</v>
      </c>
    </row>
    <row r="31" spans="1:15" x14ac:dyDescent="0.25">
      <c r="A31" s="3" t="s">
        <v>179</v>
      </c>
      <c r="B31">
        <f>1+1+1+1</f>
        <v>4</v>
      </c>
      <c r="E31" s="2">
        <f>(B31)/(B31+C31+D31)</f>
        <v>1</v>
      </c>
      <c r="F31">
        <f>19+29+9+12</f>
        <v>69</v>
      </c>
      <c r="G31">
        <f>9+14+4+4</f>
        <v>31</v>
      </c>
      <c r="H31">
        <f t="shared" ref="H31" si="63">F31-G31</f>
        <v>38</v>
      </c>
      <c r="I31">
        <f>60</f>
        <v>60</v>
      </c>
      <c r="L31">
        <f t="shared" ref="L31" si="64">B31*10</f>
        <v>40</v>
      </c>
      <c r="M31">
        <f t="shared" ref="M31" si="65">D31*5</f>
        <v>0</v>
      </c>
      <c r="N31">
        <f>10*1</f>
        <v>10</v>
      </c>
      <c r="O31">
        <f t="shared" ref="O31" si="66">SUM(I31:N31)</f>
        <v>110</v>
      </c>
    </row>
    <row r="32" spans="1:15" x14ac:dyDescent="0.25">
      <c r="A32" s="3" t="s">
        <v>80</v>
      </c>
      <c r="C32">
        <f>1+1+1</f>
        <v>3</v>
      </c>
      <c r="E32" s="2">
        <f>(B32)/(B32+C32+D32)</f>
        <v>0</v>
      </c>
      <c r="F32">
        <f>6+9+4</f>
        <v>19</v>
      </c>
      <c r="G32">
        <f>7+19+9</f>
        <v>35</v>
      </c>
      <c r="H32">
        <f t="shared" si="57"/>
        <v>-16</v>
      </c>
      <c r="L32">
        <f t="shared" ref="L32" si="67">B32*10</f>
        <v>0</v>
      </c>
      <c r="M32">
        <f t="shared" si="59"/>
        <v>0</v>
      </c>
      <c r="N32">
        <f>10*1</f>
        <v>10</v>
      </c>
      <c r="O32">
        <f t="shared" ref="O32" si="68">SUM(I32:N32)</f>
        <v>10</v>
      </c>
    </row>
    <row r="33" spans="1:15" x14ac:dyDescent="0.25">
      <c r="A33" s="3" t="s">
        <v>28</v>
      </c>
      <c r="B33">
        <f>1+1+1</f>
        <v>3</v>
      </c>
      <c r="C33">
        <f>1</f>
        <v>1</v>
      </c>
      <c r="E33" s="2">
        <f t="shared" si="56"/>
        <v>0.75</v>
      </c>
      <c r="F33">
        <f>18+8+10+4</f>
        <v>40</v>
      </c>
      <c r="G33">
        <f>2+3+9+15</f>
        <v>29</v>
      </c>
      <c r="H33">
        <f t="shared" si="57"/>
        <v>11</v>
      </c>
      <c r="J33">
        <f>40</f>
        <v>40</v>
      </c>
      <c r="L33">
        <f t="shared" ref="L33:L35" si="69">B33*10</f>
        <v>30</v>
      </c>
      <c r="M33">
        <f t="shared" ref="M33:M35" si="70">D33*5</f>
        <v>0</v>
      </c>
      <c r="N33">
        <f t="shared" ref="N33:N38" si="71">10*1</f>
        <v>10</v>
      </c>
      <c r="O33">
        <f t="shared" si="60"/>
        <v>80</v>
      </c>
    </row>
    <row r="34" spans="1:15" x14ac:dyDescent="0.25">
      <c r="A34" s="3" t="s">
        <v>126</v>
      </c>
      <c r="B34">
        <f>1+1+1+1+1</f>
        <v>5</v>
      </c>
      <c r="C34">
        <f>1+1+1+1+1+1+1+1</f>
        <v>8</v>
      </c>
      <c r="E34" s="2">
        <f t="shared" si="56"/>
        <v>0.38461538461538464</v>
      </c>
      <c r="F34">
        <f>1+10+0+6+6+9+5+10+11+14+9+14+6</f>
        <v>101</v>
      </c>
      <c r="G34">
        <f>14+5+17+9+10+10+16+3+8+13+10+4+10</f>
        <v>129</v>
      </c>
      <c r="H34">
        <f t="shared" si="57"/>
        <v>-28</v>
      </c>
      <c r="I34">
        <f>60</f>
        <v>60</v>
      </c>
      <c r="K34">
        <f>20*3</f>
        <v>60</v>
      </c>
      <c r="L34">
        <f t="shared" si="69"/>
        <v>50</v>
      </c>
      <c r="M34">
        <f t="shared" si="70"/>
        <v>0</v>
      </c>
      <c r="N34">
        <f>10*4</f>
        <v>40</v>
      </c>
      <c r="O34">
        <f t="shared" ref="O34" si="72">SUM(I34:N34)</f>
        <v>210</v>
      </c>
    </row>
    <row r="35" spans="1:15" x14ac:dyDescent="0.25">
      <c r="A35" s="3" t="s">
        <v>124</v>
      </c>
      <c r="B35">
        <f>1+1+1+1+1+1+1+1+1+1</f>
        <v>10</v>
      </c>
      <c r="C35">
        <f>1+1</f>
        <v>2</v>
      </c>
      <c r="E35" s="2">
        <f t="shared" si="56"/>
        <v>0.83333333333333337</v>
      </c>
      <c r="F35">
        <f>5+13+7+7+10+8+10+17+15+10+13+6</f>
        <v>121</v>
      </c>
      <c r="G35">
        <f>3+0+3+4+8+9+4+5+3+7+6+16</f>
        <v>68</v>
      </c>
      <c r="H35">
        <f t="shared" si="57"/>
        <v>53</v>
      </c>
      <c r="I35">
        <f>60*2</f>
        <v>120</v>
      </c>
      <c r="J35">
        <f>40</f>
        <v>40</v>
      </c>
      <c r="L35">
        <f t="shared" si="69"/>
        <v>100</v>
      </c>
      <c r="M35">
        <f t="shared" si="70"/>
        <v>0</v>
      </c>
      <c r="N35">
        <f>10*3</f>
        <v>30</v>
      </c>
      <c r="O35">
        <f t="shared" ref="O35" si="73">SUM(I35:N35)</f>
        <v>290</v>
      </c>
    </row>
    <row r="36" spans="1:15" x14ac:dyDescent="0.25">
      <c r="A36" s="3" t="s">
        <v>127</v>
      </c>
      <c r="B36">
        <f>1+1+1</f>
        <v>3</v>
      </c>
      <c r="C36">
        <f>1</f>
        <v>1</v>
      </c>
      <c r="E36" s="2">
        <f t="shared" ref="E36:E38" si="74">(B36)/(B36+C36+D36)</f>
        <v>0.75</v>
      </c>
      <c r="F36">
        <f>10+4+10+6</f>
        <v>30</v>
      </c>
      <c r="G36">
        <f>9+7+5+4</f>
        <v>25</v>
      </c>
      <c r="H36">
        <f t="shared" ref="H36:H38" si="75">F36-G36</f>
        <v>5</v>
      </c>
      <c r="I36">
        <f>60</f>
        <v>60</v>
      </c>
      <c r="L36">
        <f t="shared" ref="L36:L38" si="76">B36*10</f>
        <v>30</v>
      </c>
      <c r="M36">
        <f t="shared" ref="M36:M38" si="77">D36*5</f>
        <v>0</v>
      </c>
      <c r="N36">
        <f t="shared" si="71"/>
        <v>10</v>
      </c>
      <c r="O36">
        <f t="shared" ref="O36:O38" si="78">SUM(I36:N36)</f>
        <v>100</v>
      </c>
    </row>
    <row r="37" spans="1:15" x14ac:dyDescent="0.25">
      <c r="A37" s="3" t="s">
        <v>128</v>
      </c>
      <c r="B37">
        <f>1+1</f>
        <v>2</v>
      </c>
      <c r="C37">
        <f>1+1+1+1+1</f>
        <v>5</v>
      </c>
      <c r="E37" s="2">
        <f t="shared" si="74"/>
        <v>0.2857142857142857</v>
      </c>
      <c r="F37">
        <f>5+1+11+5+7+5+8</f>
        <v>42</v>
      </c>
      <c r="G37">
        <f>10+14+10+10+6+9+10</f>
        <v>69</v>
      </c>
      <c r="H37">
        <f t="shared" si="75"/>
        <v>-27</v>
      </c>
      <c r="K37">
        <f>20</f>
        <v>20</v>
      </c>
      <c r="L37">
        <f t="shared" si="76"/>
        <v>20</v>
      </c>
      <c r="M37">
        <f t="shared" si="77"/>
        <v>0</v>
      </c>
      <c r="N37">
        <f>10*2</f>
        <v>20</v>
      </c>
      <c r="O37">
        <f t="shared" si="78"/>
        <v>60</v>
      </c>
    </row>
    <row r="38" spans="1:15" x14ac:dyDescent="0.25">
      <c r="A38" s="3" t="s">
        <v>111</v>
      </c>
      <c r="B38">
        <f>1</f>
        <v>1</v>
      </c>
      <c r="C38">
        <f>1+1</f>
        <v>2</v>
      </c>
      <c r="E38" s="2">
        <f t="shared" si="74"/>
        <v>0.33333333333333331</v>
      </c>
      <c r="F38">
        <f>8+9+3</f>
        <v>20</v>
      </c>
      <c r="G38">
        <f>4+22+16</f>
        <v>42</v>
      </c>
      <c r="H38">
        <f t="shared" si="75"/>
        <v>-22</v>
      </c>
      <c r="L38">
        <f t="shared" si="76"/>
        <v>10</v>
      </c>
      <c r="M38">
        <f t="shared" si="77"/>
        <v>0</v>
      </c>
      <c r="N38">
        <f t="shared" si="71"/>
        <v>10</v>
      </c>
      <c r="O38">
        <f t="shared" si="78"/>
        <v>20</v>
      </c>
    </row>
    <row r="39" spans="1:15" x14ac:dyDescent="0.25">
      <c r="A39" s="3" t="s">
        <v>31</v>
      </c>
      <c r="C39">
        <f>1+1+1+1+1+1+1+1+1+1+1+1</f>
        <v>12</v>
      </c>
      <c r="E39" s="2">
        <f t="shared" ref="E39:E41" si="79">(B39)/(B39+C39+D39)</f>
        <v>0</v>
      </c>
      <c r="F39">
        <f>6+1+4+9+0+2+0+5+2+0+2+5</f>
        <v>36</v>
      </c>
      <c r="G39">
        <f>13+25+9+14+12+9+13+20+14+17+17+9</f>
        <v>172</v>
      </c>
      <c r="H39">
        <f t="shared" ref="H39:H41" si="80">F39-G39</f>
        <v>-136</v>
      </c>
      <c r="K39">
        <f>20</f>
        <v>20</v>
      </c>
      <c r="L39">
        <f t="shared" ref="L39:L41" si="81">B39*10</f>
        <v>0</v>
      </c>
      <c r="M39">
        <f t="shared" si="59"/>
        <v>0</v>
      </c>
      <c r="N39">
        <f>10*4</f>
        <v>40</v>
      </c>
      <c r="O39">
        <f>SUM(I39:N39)</f>
        <v>60</v>
      </c>
    </row>
    <row r="40" spans="1:15" x14ac:dyDescent="0.25">
      <c r="A40" s="3" t="s">
        <v>32</v>
      </c>
      <c r="B40">
        <f>1+1+1+1</f>
        <v>4</v>
      </c>
      <c r="E40" s="2">
        <f t="shared" si="79"/>
        <v>1</v>
      </c>
      <c r="F40">
        <f>19+25+13+8</f>
        <v>65</v>
      </c>
      <c r="G40">
        <f>1+1+0+7</f>
        <v>9</v>
      </c>
      <c r="H40">
        <f t="shared" si="80"/>
        <v>56</v>
      </c>
      <c r="I40">
        <f>60</f>
        <v>60</v>
      </c>
      <c r="L40">
        <f t="shared" si="81"/>
        <v>40</v>
      </c>
      <c r="M40">
        <f t="shared" si="59"/>
        <v>0</v>
      </c>
      <c r="N40">
        <f>10*1</f>
        <v>10</v>
      </c>
      <c r="O40">
        <f t="shared" ref="O40:O41" si="82">SUM(I40:N40)</f>
        <v>110</v>
      </c>
    </row>
    <row r="41" spans="1:15" x14ac:dyDescent="0.25">
      <c r="A41" s="3" t="s">
        <v>123</v>
      </c>
      <c r="B41">
        <f>1+1+1+1</f>
        <v>4</v>
      </c>
      <c r="C41">
        <f>1+1+1+1+1+1+1</f>
        <v>7</v>
      </c>
      <c r="E41" s="2">
        <f t="shared" si="79"/>
        <v>0.36363636363636365</v>
      </c>
      <c r="F41">
        <f>3+9+16+17+4+14+12+4+14+4+4</f>
        <v>101</v>
      </c>
      <c r="G41">
        <f>5+10+3+0+6+15+3+11+4+10+8</f>
        <v>75</v>
      </c>
      <c r="H41">
        <f t="shared" si="80"/>
        <v>26</v>
      </c>
      <c r="J41">
        <f>40</f>
        <v>40</v>
      </c>
      <c r="K41">
        <f>20</f>
        <v>20</v>
      </c>
      <c r="L41">
        <f t="shared" si="81"/>
        <v>40</v>
      </c>
      <c r="M41">
        <f t="shared" si="59"/>
        <v>0</v>
      </c>
      <c r="N41">
        <f>10*3</f>
        <v>30</v>
      </c>
      <c r="O41">
        <f t="shared" si="82"/>
        <v>130</v>
      </c>
    </row>
    <row r="42" spans="1:15" x14ac:dyDescent="0.25">
      <c r="A42" s="3" t="s">
        <v>72</v>
      </c>
      <c r="C42">
        <f>1+1+1</f>
        <v>3</v>
      </c>
      <c r="E42" s="2">
        <f t="shared" ref="E42" si="83">(B42)/(B42+C42+D42)</f>
        <v>0</v>
      </c>
      <c r="F42">
        <f>11+4+3</f>
        <v>18</v>
      </c>
      <c r="G42">
        <f>18+21+18</f>
        <v>57</v>
      </c>
      <c r="H42">
        <f t="shared" ref="H42" si="84">F42-G42</f>
        <v>-39</v>
      </c>
      <c r="L42">
        <f t="shared" ref="L42" si="85">B42*10</f>
        <v>0</v>
      </c>
      <c r="M42">
        <f t="shared" ref="M42" si="86">D42*5</f>
        <v>0</v>
      </c>
      <c r="N42">
        <f>10*1</f>
        <v>10</v>
      </c>
      <c r="O42">
        <f t="shared" ref="O42" si="87">SUM(I42:N42)</f>
        <v>10</v>
      </c>
    </row>
    <row r="43" spans="1:15" x14ac:dyDescent="0.25">
      <c r="A43" s="3" t="s">
        <v>140</v>
      </c>
      <c r="B43">
        <f>1</f>
        <v>1</v>
      </c>
      <c r="C43">
        <f>1+1+1</f>
        <v>3</v>
      </c>
      <c r="E43" s="2">
        <f t="shared" ref="E43" si="88">(B43)/(B43+C43+D43)</f>
        <v>0.25</v>
      </c>
      <c r="F43">
        <f>3+5+15+5</f>
        <v>28</v>
      </c>
      <c r="G43">
        <f>12+15+2+7</f>
        <v>36</v>
      </c>
      <c r="H43">
        <f t="shared" ref="H43" si="89">F43-G43</f>
        <v>-8</v>
      </c>
      <c r="J43">
        <f>40</f>
        <v>40</v>
      </c>
      <c r="L43">
        <f t="shared" ref="L43" si="90">B43*10</f>
        <v>10</v>
      </c>
      <c r="M43">
        <f t="shared" ref="M43" si="91">D43*5</f>
        <v>0</v>
      </c>
      <c r="N43">
        <f>10*1</f>
        <v>10</v>
      </c>
      <c r="O43">
        <f t="shared" ref="O43" si="92">SUM(I43:N43)</f>
        <v>60</v>
      </c>
    </row>
    <row r="44" spans="1:15" x14ac:dyDescent="0.25">
      <c r="E44" s="2" t="e">
        <f t="shared" si="56"/>
        <v>#DIV/0!</v>
      </c>
      <c r="H44">
        <f t="shared" si="57"/>
        <v>0</v>
      </c>
      <c r="L44">
        <f t="shared" si="58"/>
        <v>0</v>
      </c>
      <c r="M44">
        <f t="shared" si="59"/>
        <v>0</v>
      </c>
      <c r="O44">
        <f t="shared" si="60"/>
        <v>0</v>
      </c>
    </row>
    <row r="45" spans="1:15" x14ac:dyDescent="0.25">
      <c r="E45" s="2" t="e">
        <f t="shared" ref="E45" si="93">(B45)/(B45+C45+D45)</f>
        <v>#DIV/0!</v>
      </c>
      <c r="H45">
        <f t="shared" ref="H45" si="94">F45-G45</f>
        <v>0</v>
      </c>
      <c r="L45">
        <f t="shared" ref="L45" si="95">B45*10</f>
        <v>0</v>
      </c>
      <c r="M45">
        <f t="shared" ref="M45" si="96">D45*5</f>
        <v>0</v>
      </c>
      <c r="O45">
        <f t="shared" ref="O45" si="97">SUM(I45:N45)</f>
        <v>0</v>
      </c>
    </row>
    <row r="46" spans="1:15" x14ac:dyDescent="0.25">
      <c r="E46" s="2" t="e">
        <f t="shared" ref="E46" si="98">(B46)/(B46+C46+D46)</f>
        <v>#DIV/0!</v>
      </c>
      <c r="H46">
        <f t="shared" ref="H46" si="99">F46-G46</f>
        <v>0</v>
      </c>
      <c r="L46">
        <f t="shared" ref="L46" si="100">B46*10</f>
        <v>0</v>
      </c>
      <c r="M46">
        <f t="shared" si="59"/>
        <v>0</v>
      </c>
      <c r="O46">
        <f t="shared" ref="O46" si="101">SUM(I46:N46)</f>
        <v>0</v>
      </c>
    </row>
    <row r="47" spans="1:15" x14ac:dyDescent="0.25">
      <c r="E47" s="2" t="e">
        <f t="shared" si="56"/>
        <v>#DIV/0!</v>
      </c>
      <c r="H47">
        <f t="shared" si="57"/>
        <v>0</v>
      </c>
      <c r="L47">
        <f t="shared" si="58"/>
        <v>0</v>
      </c>
      <c r="M47">
        <f t="shared" ref="M47" si="102">D47*5</f>
        <v>0</v>
      </c>
      <c r="O47">
        <f t="shared" si="60"/>
        <v>0</v>
      </c>
    </row>
    <row r="48" spans="1:15" x14ac:dyDescent="0.25">
      <c r="E48" s="2" t="e">
        <f t="shared" ref="E48:E49" si="103">(B48)/(B48+C48+D48)</f>
        <v>#DIV/0!</v>
      </c>
      <c r="H48">
        <f t="shared" ref="H48:H49" si="104">F48-G48</f>
        <v>0</v>
      </c>
      <c r="L48">
        <f t="shared" ref="L48:L49" si="105">B48*10</f>
        <v>0</v>
      </c>
      <c r="M48">
        <f t="shared" si="59"/>
        <v>0</v>
      </c>
      <c r="O48">
        <f t="shared" ref="O48:O49" si="106">SUM(I48:N48)</f>
        <v>0</v>
      </c>
    </row>
    <row r="49" spans="5:15" x14ac:dyDescent="0.25">
      <c r="E49" s="2" t="e">
        <f t="shared" si="103"/>
        <v>#DIV/0!</v>
      </c>
      <c r="H49">
        <f t="shared" si="104"/>
        <v>0</v>
      </c>
      <c r="L49">
        <f t="shared" si="105"/>
        <v>0</v>
      </c>
      <c r="M49">
        <f t="shared" si="59"/>
        <v>0</v>
      </c>
      <c r="O49">
        <f t="shared" si="106"/>
        <v>0</v>
      </c>
    </row>
    <row r="50" spans="5:15" x14ac:dyDescent="0.25">
      <c r="E50" s="2" t="e">
        <f t="shared" si="56"/>
        <v>#DIV/0!</v>
      </c>
      <c r="H50">
        <f t="shared" si="57"/>
        <v>0</v>
      </c>
      <c r="L50">
        <f t="shared" si="58"/>
        <v>0</v>
      </c>
      <c r="M50">
        <f t="shared" ref="M50:M52" si="107">D50*5</f>
        <v>0</v>
      </c>
      <c r="O50">
        <f t="shared" si="60"/>
        <v>0</v>
      </c>
    </row>
    <row r="51" spans="5:15" x14ac:dyDescent="0.25">
      <c r="E51" s="2" t="e">
        <f t="shared" si="56"/>
        <v>#DIV/0!</v>
      </c>
      <c r="H51">
        <f t="shared" si="57"/>
        <v>0</v>
      </c>
      <c r="L51">
        <f t="shared" si="58"/>
        <v>0</v>
      </c>
      <c r="M51">
        <f t="shared" si="107"/>
        <v>0</v>
      </c>
      <c r="O51">
        <f t="shared" si="60"/>
        <v>0</v>
      </c>
    </row>
    <row r="52" spans="5:15" x14ac:dyDescent="0.25">
      <c r="E52" s="2" t="e">
        <f t="shared" si="56"/>
        <v>#DIV/0!</v>
      </c>
      <c r="H52">
        <f t="shared" si="57"/>
        <v>0</v>
      </c>
      <c r="L52">
        <f t="shared" si="58"/>
        <v>0</v>
      </c>
      <c r="M52">
        <f t="shared" si="107"/>
        <v>0</v>
      </c>
      <c r="O52">
        <f t="shared" si="60"/>
        <v>0</v>
      </c>
    </row>
    <row r="53" spans="5:15" x14ac:dyDescent="0.25">
      <c r="E53" s="2" t="e">
        <f t="shared" ref="E53" si="108">(B53)/(B53+C53+D53)</f>
        <v>#DIV/0!</v>
      </c>
      <c r="H53">
        <f t="shared" ref="H53" si="109">F53-G53</f>
        <v>0</v>
      </c>
      <c r="L53">
        <f t="shared" ref="L53" si="110">B53*10</f>
        <v>0</v>
      </c>
      <c r="M53">
        <f t="shared" ref="M53" si="111">D53*5</f>
        <v>0</v>
      </c>
      <c r="O53">
        <f t="shared" ref="O53" si="112">SUM(I53:N53)</f>
        <v>0</v>
      </c>
    </row>
    <row r="54" spans="5:15" x14ac:dyDescent="0.25">
      <c r="E54" s="2" t="e">
        <f t="shared" si="56"/>
        <v>#DIV/0!</v>
      </c>
      <c r="H54">
        <f t="shared" si="57"/>
        <v>0</v>
      </c>
      <c r="L54">
        <f t="shared" si="58"/>
        <v>0</v>
      </c>
      <c r="M54">
        <f t="shared" ref="M54:M63" si="113">D54*5</f>
        <v>0</v>
      </c>
      <c r="O54">
        <f t="shared" si="60"/>
        <v>0</v>
      </c>
    </row>
    <row r="55" spans="5:15" x14ac:dyDescent="0.25">
      <c r="E55" s="2" t="e">
        <f t="shared" si="56"/>
        <v>#DIV/0!</v>
      </c>
      <c r="H55">
        <f t="shared" si="57"/>
        <v>0</v>
      </c>
      <c r="L55">
        <f t="shared" si="58"/>
        <v>0</v>
      </c>
      <c r="M55">
        <f t="shared" si="113"/>
        <v>0</v>
      </c>
      <c r="O55">
        <f t="shared" si="60"/>
        <v>0</v>
      </c>
    </row>
    <row r="56" spans="5:15" x14ac:dyDescent="0.25">
      <c r="E56" s="2" t="e">
        <f t="shared" si="56"/>
        <v>#DIV/0!</v>
      </c>
      <c r="H56">
        <f t="shared" si="57"/>
        <v>0</v>
      </c>
      <c r="L56">
        <f t="shared" si="58"/>
        <v>0</v>
      </c>
      <c r="M56">
        <f t="shared" si="113"/>
        <v>0</v>
      </c>
      <c r="O56">
        <f t="shared" si="60"/>
        <v>0</v>
      </c>
    </row>
    <row r="57" spans="5:15" x14ac:dyDescent="0.25">
      <c r="E57" s="2" t="e">
        <f t="shared" si="56"/>
        <v>#DIV/0!</v>
      </c>
      <c r="H57">
        <f t="shared" si="57"/>
        <v>0</v>
      </c>
      <c r="L57">
        <f t="shared" si="58"/>
        <v>0</v>
      </c>
      <c r="M57">
        <f t="shared" ref="M57:M59" si="114">D57*5</f>
        <v>0</v>
      </c>
      <c r="O57">
        <f t="shared" si="60"/>
        <v>0</v>
      </c>
    </row>
    <row r="58" spans="5:15" x14ac:dyDescent="0.25">
      <c r="E58" s="2" t="e">
        <f t="shared" ref="E58:E59" si="115">(B58)/(B58+C58+D58)</f>
        <v>#DIV/0!</v>
      </c>
      <c r="H58">
        <f t="shared" ref="H58:H59" si="116">F58-G58</f>
        <v>0</v>
      </c>
      <c r="L58">
        <f t="shared" ref="L58:L59" si="117">B58*10</f>
        <v>0</v>
      </c>
      <c r="M58">
        <f t="shared" si="114"/>
        <v>0</v>
      </c>
      <c r="O58">
        <f t="shared" ref="O58:O59" si="118">SUM(I58:N58)</f>
        <v>0</v>
      </c>
    </row>
    <row r="59" spans="5:15" x14ac:dyDescent="0.25">
      <c r="E59" s="2" t="e">
        <f t="shared" si="115"/>
        <v>#DIV/0!</v>
      </c>
      <c r="H59">
        <f t="shared" si="116"/>
        <v>0</v>
      </c>
      <c r="L59">
        <f t="shared" si="117"/>
        <v>0</v>
      </c>
      <c r="M59">
        <f t="shared" si="114"/>
        <v>0</v>
      </c>
      <c r="O59">
        <f t="shared" si="118"/>
        <v>0</v>
      </c>
    </row>
    <row r="60" spans="5:15" x14ac:dyDescent="0.25">
      <c r="E60" s="2" t="e">
        <f t="shared" ref="E60:E63" si="119">(B60)/(B60+C60+D60)</f>
        <v>#DIV/0!</v>
      </c>
      <c r="H60">
        <f t="shared" ref="H60:H63" si="120">F60-G60</f>
        <v>0</v>
      </c>
      <c r="L60">
        <f t="shared" ref="L60:L63" si="121">B60*10</f>
        <v>0</v>
      </c>
      <c r="M60">
        <f t="shared" si="113"/>
        <v>0</v>
      </c>
      <c r="O60">
        <f t="shared" ref="O60:O63" si="122">SUM(I60:N60)</f>
        <v>0</v>
      </c>
    </row>
    <row r="61" spans="5:15" x14ac:dyDescent="0.25">
      <c r="E61" s="2" t="e">
        <f t="shared" si="119"/>
        <v>#DIV/0!</v>
      </c>
      <c r="H61">
        <f t="shared" si="120"/>
        <v>0</v>
      </c>
      <c r="L61">
        <f t="shared" si="121"/>
        <v>0</v>
      </c>
      <c r="M61">
        <f t="shared" ref="M61" si="123">D61*5</f>
        <v>0</v>
      </c>
      <c r="O61">
        <f t="shared" ref="O61" si="124">SUM(I61:N61)</f>
        <v>0</v>
      </c>
    </row>
    <row r="62" spans="5:15" x14ac:dyDescent="0.25">
      <c r="E62" s="2" t="e">
        <f t="shared" si="119"/>
        <v>#DIV/0!</v>
      </c>
      <c r="H62">
        <f t="shared" si="120"/>
        <v>0</v>
      </c>
      <c r="L62">
        <f t="shared" si="121"/>
        <v>0</v>
      </c>
      <c r="M62">
        <f t="shared" ref="M62" si="125">D62*5</f>
        <v>0</v>
      </c>
      <c r="O62">
        <f t="shared" ref="O62" si="126">SUM(I62:N62)</f>
        <v>0</v>
      </c>
    </row>
    <row r="63" spans="5:15" x14ac:dyDescent="0.25">
      <c r="E63" s="2" t="e">
        <f t="shared" si="119"/>
        <v>#DIV/0!</v>
      </c>
      <c r="H63">
        <f t="shared" si="120"/>
        <v>0</v>
      </c>
      <c r="L63">
        <f t="shared" si="121"/>
        <v>0</v>
      </c>
      <c r="M63">
        <f t="shared" si="113"/>
        <v>0</v>
      </c>
      <c r="O63">
        <f t="shared" si="122"/>
        <v>0</v>
      </c>
    </row>
    <row r="64" spans="5:15" x14ac:dyDescent="0.25">
      <c r="E64" s="2" t="e">
        <f t="shared" ref="E64:E65" si="127">(B64)/(B64+C64+D64)</f>
        <v>#DIV/0!</v>
      </c>
      <c r="H64">
        <f t="shared" ref="H64:H65" si="128">F64-G64</f>
        <v>0</v>
      </c>
      <c r="L64">
        <f t="shared" ref="L64:L65" si="129">B64*10</f>
        <v>0</v>
      </c>
      <c r="M64">
        <f t="shared" si="59"/>
        <v>0</v>
      </c>
      <c r="O64">
        <f t="shared" ref="O64" si="130">SUM(I64:N64)</f>
        <v>0</v>
      </c>
    </row>
    <row r="65" spans="5:15" x14ac:dyDescent="0.25">
      <c r="E65" s="2" t="e">
        <f t="shared" si="127"/>
        <v>#DIV/0!</v>
      </c>
      <c r="H65">
        <f t="shared" si="128"/>
        <v>0</v>
      </c>
      <c r="L65">
        <f t="shared" si="129"/>
        <v>0</v>
      </c>
      <c r="M65">
        <f t="shared" si="59"/>
        <v>0</v>
      </c>
      <c r="O65">
        <f t="shared" ref="O65" si="131">SUM(I65:N65)</f>
        <v>0</v>
      </c>
    </row>
    <row r="66" spans="5:15" x14ac:dyDescent="0.25">
      <c r="E66" s="2" t="e">
        <f t="shared" si="56"/>
        <v>#DIV/0!</v>
      </c>
      <c r="H66">
        <f t="shared" si="57"/>
        <v>0</v>
      </c>
      <c r="L66">
        <f t="shared" si="58"/>
        <v>0</v>
      </c>
      <c r="M66">
        <f t="shared" si="59"/>
        <v>0</v>
      </c>
      <c r="O66">
        <f t="shared" si="60"/>
        <v>0</v>
      </c>
    </row>
    <row r="67" spans="5:15" x14ac:dyDescent="0.25">
      <c r="E67" s="2" t="e">
        <f t="shared" ref="E67" si="132">(B67)/(B67+C67+D67)</f>
        <v>#DIV/0!</v>
      </c>
      <c r="H67">
        <f t="shared" ref="H67" si="133">F67-G67</f>
        <v>0</v>
      </c>
      <c r="L67">
        <f>B67*10</f>
        <v>0</v>
      </c>
      <c r="M67">
        <f t="shared" ref="M67" si="134">D67*5</f>
        <v>0</v>
      </c>
      <c r="O67">
        <f t="shared" ref="O67" si="135">SUM(I67:N67)</f>
        <v>0</v>
      </c>
    </row>
    <row r="68" spans="5:15" x14ac:dyDescent="0.25">
      <c r="E68" s="2" t="e">
        <f t="shared" si="56"/>
        <v>#DIV/0!</v>
      </c>
      <c r="H68">
        <f t="shared" si="57"/>
        <v>0</v>
      </c>
      <c r="L68">
        <f t="shared" si="58"/>
        <v>0</v>
      </c>
      <c r="M68">
        <f t="shared" si="59"/>
        <v>0</v>
      </c>
      <c r="O68">
        <f t="shared" si="60"/>
        <v>0</v>
      </c>
    </row>
    <row r="69" spans="5:15" x14ac:dyDescent="0.25">
      <c r="E69" s="2" t="e">
        <f t="shared" si="56"/>
        <v>#DIV/0!</v>
      </c>
      <c r="H69">
        <f t="shared" si="57"/>
        <v>0</v>
      </c>
      <c r="L69">
        <f>B69*10</f>
        <v>0</v>
      </c>
      <c r="M69">
        <f t="shared" si="59"/>
        <v>0</v>
      </c>
      <c r="O69">
        <f t="shared" si="60"/>
        <v>0</v>
      </c>
    </row>
    <row r="70" spans="5:15" x14ac:dyDescent="0.25">
      <c r="E70" s="2" t="e">
        <f t="shared" si="56"/>
        <v>#DIV/0!</v>
      </c>
      <c r="H70">
        <f t="shared" si="57"/>
        <v>0</v>
      </c>
      <c r="L70">
        <f t="shared" si="58"/>
        <v>0</v>
      </c>
      <c r="M70">
        <f t="shared" si="59"/>
        <v>0</v>
      </c>
      <c r="O70">
        <f t="shared" si="60"/>
        <v>0</v>
      </c>
    </row>
    <row r="71" spans="5:15" x14ac:dyDescent="0.25">
      <c r="E71" s="2" t="e">
        <f t="shared" ref="E71" si="136">(B71)/(B71+C71+D71)</f>
        <v>#DIV/0!</v>
      </c>
      <c r="H71">
        <f t="shared" ref="H71" si="137">F71-G71</f>
        <v>0</v>
      </c>
      <c r="L71">
        <f t="shared" ref="L71" si="138">B71*10</f>
        <v>0</v>
      </c>
      <c r="M71">
        <f t="shared" si="59"/>
        <v>0</v>
      </c>
      <c r="O71">
        <f t="shared" ref="O71" si="139">SUM(I71:N71)</f>
        <v>0</v>
      </c>
    </row>
    <row r="72" spans="5:15" x14ac:dyDescent="0.25">
      <c r="E72" s="2" t="e">
        <f t="shared" si="56"/>
        <v>#DIV/0!</v>
      </c>
      <c r="H72">
        <f t="shared" si="57"/>
        <v>0</v>
      </c>
      <c r="L72">
        <f t="shared" si="58"/>
        <v>0</v>
      </c>
      <c r="M72">
        <f t="shared" ref="M72" si="140">D72*5</f>
        <v>0</v>
      </c>
      <c r="O72">
        <f t="shared" si="60"/>
        <v>0</v>
      </c>
    </row>
    <row r="73" spans="5:15" x14ac:dyDescent="0.25">
      <c r="E73" s="2" t="e">
        <f t="shared" si="56"/>
        <v>#DIV/0!</v>
      </c>
      <c r="H73">
        <f t="shared" si="57"/>
        <v>0</v>
      </c>
      <c r="L73">
        <f t="shared" si="58"/>
        <v>0</v>
      </c>
      <c r="M73">
        <f t="shared" si="59"/>
        <v>0</v>
      </c>
      <c r="O73">
        <f t="shared" si="60"/>
        <v>0</v>
      </c>
    </row>
    <row r="74" spans="5:15" x14ac:dyDescent="0.25">
      <c r="E74" s="2" t="e">
        <f t="shared" ref="E74" si="141">(B74)/(B74+C74+D74)</f>
        <v>#DIV/0!</v>
      </c>
      <c r="H74">
        <f t="shared" ref="H74" si="142">F74-G74</f>
        <v>0</v>
      </c>
      <c r="L74">
        <f t="shared" ref="L74" si="143">B74*10</f>
        <v>0</v>
      </c>
      <c r="M74">
        <f t="shared" si="59"/>
        <v>0</v>
      </c>
      <c r="O74">
        <f t="shared" ref="O74" si="144">SUM(I74:N74)</f>
        <v>0</v>
      </c>
    </row>
    <row r="75" spans="5:15" x14ac:dyDescent="0.25">
      <c r="E75" s="2" t="e">
        <f t="shared" ref="E75" si="145">(B75)/(B75+C75+D75)</f>
        <v>#DIV/0!</v>
      </c>
      <c r="H75">
        <f t="shared" ref="H75" si="146">F75-G75</f>
        <v>0</v>
      </c>
      <c r="L75">
        <f t="shared" ref="L75" si="147">B75*10</f>
        <v>0</v>
      </c>
      <c r="M75">
        <f t="shared" si="59"/>
        <v>0</v>
      </c>
      <c r="O75">
        <f t="shared" ref="O75" si="148">SUM(I75:N75)</f>
        <v>0</v>
      </c>
    </row>
    <row r="76" spans="5:15" x14ac:dyDescent="0.25">
      <c r="E76" s="2" t="e">
        <f t="shared" si="56"/>
        <v>#DIV/0!</v>
      </c>
      <c r="H76">
        <f t="shared" si="57"/>
        <v>0</v>
      </c>
      <c r="L76">
        <f t="shared" si="58"/>
        <v>0</v>
      </c>
      <c r="M76">
        <f t="shared" si="59"/>
        <v>0</v>
      </c>
      <c r="O76">
        <f t="shared" si="60"/>
        <v>0</v>
      </c>
    </row>
    <row r="77" spans="5:15" x14ac:dyDescent="0.25">
      <c r="E77" s="2" t="e">
        <f t="shared" si="56"/>
        <v>#DIV/0!</v>
      </c>
      <c r="H77">
        <f t="shared" si="57"/>
        <v>0</v>
      </c>
      <c r="L77">
        <f t="shared" si="58"/>
        <v>0</v>
      </c>
      <c r="M77">
        <f t="shared" si="59"/>
        <v>0</v>
      </c>
      <c r="O77">
        <f t="shared" si="60"/>
        <v>0</v>
      </c>
    </row>
    <row r="78" spans="5:15" x14ac:dyDescent="0.25">
      <c r="E78" s="2" t="e">
        <f t="shared" ref="E78" si="149">(B78)/(B78+C78+D78)</f>
        <v>#DIV/0!</v>
      </c>
      <c r="H78">
        <f t="shared" ref="H78" si="150">F78-G78</f>
        <v>0</v>
      </c>
      <c r="L78">
        <f t="shared" ref="L78" si="151">B78*10</f>
        <v>0</v>
      </c>
      <c r="M78">
        <f t="shared" si="59"/>
        <v>0</v>
      </c>
      <c r="O78">
        <f t="shared" ref="O78" si="152">SUM(I78:N78)</f>
        <v>0</v>
      </c>
    </row>
    <row r="79" spans="5:15" x14ac:dyDescent="0.25">
      <c r="E79" s="2" t="e">
        <f t="shared" si="56"/>
        <v>#DIV/0!</v>
      </c>
      <c r="H79">
        <f t="shared" si="57"/>
        <v>0</v>
      </c>
      <c r="L79">
        <f t="shared" si="58"/>
        <v>0</v>
      </c>
      <c r="M79">
        <f t="shared" si="59"/>
        <v>0</v>
      </c>
      <c r="O79">
        <f t="shared" si="60"/>
        <v>0</v>
      </c>
    </row>
    <row r="80" spans="5:15" x14ac:dyDescent="0.25">
      <c r="E80" s="2" t="e">
        <f t="shared" si="56"/>
        <v>#DIV/0!</v>
      </c>
      <c r="H80">
        <f t="shared" si="57"/>
        <v>0</v>
      </c>
      <c r="L80">
        <f t="shared" si="58"/>
        <v>0</v>
      </c>
      <c r="M80">
        <v>0</v>
      </c>
      <c r="O80">
        <f t="shared" si="60"/>
        <v>0</v>
      </c>
    </row>
    <row r="81" spans="5:15" x14ac:dyDescent="0.25">
      <c r="E81" s="2" t="e">
        <f t="shared" si="56"/>
        <v>#DIV/0!</v>
      </c>
      <c r="H81">
        <f t="shared" si="57"/>
        <v>0</v>
      </c>
      <c r="L81">
        <f t="shared" si="58"/>
        <v>0</v>
      </c>
      <c r="M81">
        <f t="shared" ref="M81:M119" si="153">D81*5</f>
        <v>0</v>
      </c>
      <c r="O81">
        <f t="shared" si="60"/>
        <v>0</v>
      </c>
    </row>
    <row r="82" spans="5:15" x14ac:dyDescent="0.25">
      <c r="E82" s="2" t="e">
        <f t="shared" si="56"/>
        <v>#DIV/0!</v>
      </c>
      <c r="H82">
        <f t="shared" si="57"/>
        <v>0</v>
      </c>
      <c r="L82">
        <f t="shared" si="58"/>
        <v>0</v>
      </c>
      <c r="M82">
        <f t="shared" si="153"/>
        <v>0</v>
      </c>
      <c r="O82">
        <f t="shared" si="60"/>
        <v>0</v>
      </c>
    </row>
    <row r="83" spans="5:15" x14ac:dyDescent="0.25">
      <c r="E83" s="2" t="e">
        <f t="shared" si="56"/>
        <v>#DIV/0!</v>
      </c>
      <c r="H83">
        <f t="shared" si="57"/>
        <v>0</v>
      </c>
      <c r="L83">
        <f t="shared" si="58"/>
        <v>0</v>
      </c>
      <c r="M83">
        <f t="shared" si="153"/>
        <v>0</v>
      </c>
      <c r="O83">
        <f t="shared" si="60"/>
        <v>0</v>
      </c>
    </row>
    <row r="84" spans="5:15" x14ac:dyDescent="0.25">
      <c r="E84" s="2" t="e">
        <f t="shared" si="56"/>
        <v>#DIV/0!</v>
      </c>
      <c r="H84">
        <f t="shared" si="57"/>
        <v>0</v>
      </c>
      <c r="L84">
        <f t="shared" si="58"/>
        <v>0</v>
      </c>
      <c r="M84">
        <f t="shared" si="153"/>
        <v>0</v>
      </c>
      <c r="O84">
        <f t="shared" si="60"/>
        <v>0</v>
      </c>
    </row>
    <row r="85" spans="5:15" x14ac:dyDescent="0.25">
      <c r="E85" s="2" t="e">
        <f t="shared" si="56"/>
        <v>#DIV/0!</v>
      </c>
      <c r="H85">
        <f t="shared" si="57"/>
        <v>0</v>
      </c>
      <c r="L85">
        <f t="shared" si="58"/>
        <v>0</v>
      </c>
      <c r="M85">
        <f t="shared" si="153"/>
        <v>0</v>
      </c>
      <c r="O85">
        <f t="shared" si="60"/>
        <v>0</v>
      </c>
    </row>
    <row r="86" spans="5:15" x14ac:dyDescent="0.25">
      <c r="E86" s="2" t="e">
        <f t="shared" si="56"/>
        <v>#DIV/0!</v>
      </c>
      <c r="H86">
        <f t="shared" si="57"/>
        <v>0</v>
      </c>
      <c r="L86">
        <f t="shared" si="58"/>
        <v>0</v>
      </c>
      <c r="M86">
        <f t="shared" si="153"/>
        <v>0</v>
      </c>
      <c r="O86">
        <f t="shared" si="60"/>
        <v>0</v>
      </c>
    </row>
    <row r="87" spans="5:15" x14ac:dyDescent="0.25">
      <c r="E87" s="2" t="e">
        <f t="shared" si="56"/>
        <v>#DIV/0!</v>
      </c>
      <c r="H87">
        <f t="shared" si="57"/>
        <v>0</v>
      </c>
      <c r="L87">
        <f t="shared" si="58"/>
        <v>0</v>
      </c>
      <c r="M87">
        <f t="shared" si="153"/>
        <v>0</v>
      </c>
      <c r="O87">
        <f t="shared" si="60"/>
        <v>0</v>
      </c>
    </row>
    <row r="88" spans="5:15" x14ac:dyDescent="0.25">
      <c r="E88" s="2" t="e">
        <f t="shared" si="56"/>
        <v>#DIV/0!</v>
      </c>
      <c r="H88">
        <f t="shared" si="57"/>
        <v>0</v>
      </c>
      <c r="L88">
        <f t="shared" si="58"/>
        <v>0</v>
      </c>
      <c r="M88">
        <f t="shared" si="153"/>
        <v>0</v>
      </c>
      <c r="O88">
        <f t="shared" si="60"/>
        <v>0</v>
      </c>
    </row>
    <row r="89" spans="5:15" x14ac:dyDescent="0.25">
      <c r="E89" s="2" t="e">
        <f t="shared" si="56"/>
        <v>#DIV/0!</v>
      </c>
      <c r="H89">
        <f t="shared" si="57"/>
        <v>0</v>
      </c>
      <c r="L89">
        <f t="shared" si="58"/>
        <v>0</v>
      </c>
      <c r="M89">
        <f t="shared" si="153"/>
        <v>0</v>
      </c>
      <c r="O89">
        <f t="shared" si="60"/>
        <v>0</v>
      </c>
    </row>
    <row r="90" spans="5:15" x14ac:dyDescent="0.25">
      <c r="E90" s="2" t="e">
        <f t="shared" ref="E90" si="154">(B90)/(B90+C90+D90)</f>
        <v>#DIV/0!</v>
      </c>
      <c r="H90">
        <f t="shared" ref="H90" si="155">F90-G90</f>
        <v>0</v>
      </c>
      <c r="L90">
        <f t="shared" ref="L90" si="156">B90*10</f>
        <v>0</v>
      </c>
      <c r="M90">
        <f t="shared" si="153"/>
        <v>0</v>
      </c>
      <c r="O90">
        <f t="shared" ref="O90" si="157">SUM(I90:N90)</f>
        <v>0</v>
      </c>
    </row>
    <row r="91" spans="5:15" x14ac:dyDescent="0.25">
      <c r="E91" s="2" t="e">
        <f t="shared" si="56"/>
        <v>#DIV/0!</v>
      </c>
      <c r="H91">
        <f t="shared" si="57"/>
        <v>0</v>
      </c>
      <c r="L91">
        <f t="shared" si="58"/>
        <v>0</v>
      </c>
      <c r="M91">
        <f t="shared" si="153"/>
        <v>0</v>
      </c>
      <c r="O91">
        <f t="shared" si="60"/>
        <v>0</v>
      </c>
    </row>
    <row r="92" spans="5:15" x14ac:dyDescent="0.25">
      <c r="E92" s="2" t="e">
        <f t="shared" si="56"/>
        <v>#DIV/0!</v>
      </c>
      <c r="H92">
        <f t="shared" si="57"/>
        <v>0</v>
      </c>
      <c r="L92">
        <f t="shared" si="58"/>
        <v>0</v>
      </c>
      <c r="M92">
        <f t="shared" si="153"/>
        <v>0</v>
      </c>
      <c r="O92">
        <f t="shared" si="60"/>
        <v>0</v>
      </c>
    </row>
    <row r="93" spans="5:15" x14ac:dyDescent="0.25">
      <c r="E93" s="2" t="e">
        <f t="shared" si="56"/>
        <v>#DIV/0!</v>
      </c>
      <c r="H93">
        <f t="shared" si="57"/>
        <v>0</v>
      </c>
      <c r="L93">
        <f t="shared" si="58"/>
        <v>0</v>
      </c>
      <c r="M93">
        <f t="shared" si="153"/>
        <v>0</v>
      </c>
      <c r="O93">
        <f t="shared" si="60"/>
        <v>0</v>
      </c>
    </row>
    <row r="94" spans="5:15" x14ac:dyDescent="0.25">
      <c r="E94" s="2" t="e">
        <f t="shared" si="56"/>
        <v>#DIV/0!</v>
      </c>
      <c r="H94">
        <f t="shared" si="57"/>
        <v>0</v>
      </c>
      <c r="L94">
        <f t="shared" si="58"/>
        <v>0</v>
      </c>
      <c r="M94">
        <f t="shared" si="153"/>
        <v>0</v>
      </c>
      <c r="O94">
        <f t="shared" si="60"/>
        <v>0</v>
      </c>
    </row>
    <row r="95" spans="5:15" x14ac:dyDescent="0.25">
      <c r="E95" s="2" t="e">
        <f t="shared" si="56"/>
        <v>#DIV/0!</v>
      </c>
      <c r="H95">
        <f t="shared" si="57"/>
        <v>0</v>
      </c>
      <c r="L95">
        <f t="shared" si="58"/>
        <v>0</v>
      </c>
      <c r="M95">
        <f t="shared" si="153"/>
        <v>0</v>
      </c>
      <c r="O95">
        <f t="shared" si="60"/>
        <v>0</v>
      </c>
    </row>
    <row r="96" spans="5:15" x14ac:dyDescent="0.25">
      <c r="E96" s="2" t="e">
        <f t="shared" si="56"/>
        <v>#DIV/0!</v>
      </c>
      <c r="H96">
        <f t="shared" si="57"/>
        <v>0</v>
      </c>
      <c r="L96">
        <f t="shared" si="58"/>
        <v>0</v>
      </c>
      <c r="M96">
        <f t="shared" si="153"/>
        <v>0</v>
      </c>
      <c r="O96">
        <f t="shared" si="60"/>
        <v>0</v>
      </c>
    </row>
    <row r="97" spans="1:16" x14ac:dyDescent="0.25">
      <c r="E97" s="2" t="e">
        <f t="shared" ref="E97" si="158">(B97)/(B97+C97+D97)</f>
        <v>#DIV/0!</v>
      </c>
      <c r="H97">
        <f t="shared" ref="H97" si="159">F97-G97</f>
        <v>0</v>
      </c>
      <c r="L97">
        <f t="shared" ref="L97" si="160">B97*10</f>
        <v>0</v>
      </c>
      <c r="M97">
        <f t="shared" ref="M97" si="161">D97*5</f>
        <v>0</v>
      </c>
      <c r="O97">
        <f t="shared" ref="O97" si="162">SUM(I97:N97)</f>
        <v>0</v>
      </c>
    </row>
    <row r="98" spans="1:16" x14ac:dyDescent="0.25">
      <c r="E98" s="2" t="e">
        <f t="shared" si="56"/>
        <v>#DIV/0!</v>
      </c>
      <c r="H98">
        <f t="shared" si="57"/>
        <v>0</v>
      </c>
      <c r="L98">
        <f t="shared" si="58"/>
        <v>0</v>
      </c>
      <c r="M98">
        <f t="shared" si="153"/>
        <v>0</v>
      </c>
      <c r="O98">
        <f t="shared" si="60"/>
        <v>0</v>
      </c>
    </row>
    <row r="99" spans="1:16" x14ac:dyDescent="0.25">
      <c r="E99" s="2" t="e">
        <f t="shared" si="56"/>
        <v>#DIV/0!</v>
      </c>
      <c r="H99">
        <f t="shared" si="57"/>
        <v>0</v>
      </c>
      <c r="L99">
        <f t="shared" si="58"/>
        <v>0</v>
      </c>
      <c r="M99">
        <f t="shared" si="153"/>
        <v>0</v>
      </c>
      <c r="O99">
        <f t="shared" si="60"/>
        <v>0</v>
      </c>
    </row>
    <row r="100" spans="1:16" x14ac:dyDescent="0.25">
      <c r="E100" s="2" t="e">
        <f t="shared" si="56"/>
        <v>#DIV/0!</v>
      </c>
      <c r="H100">
        <f t="shared" si="57"/>
        <v>0</v>
      </c>
      <c r="L100">
        <f t="shared" si="58"/>
        <v>0</v>
      </c>
      <c r="M100">
        <f t="shared" si="153"/>
        <v>0</v>
      </c>
      <c r="O100">
        <f t="shared" si="60"/>
        <v>0</v>
      </c>
    </row>
    <row r="101" spans="1:16" x14ac:dyDescent="0.25">
      <c r="A101" s="6"/>
      <c r="B101" s="4"/>
      <c r="C101" s="4"/>
      <c r="D101" s="4"/>
      <c r="E101" s="5" t="e">
        <f t="shared" si="56"/>
        <v>#DIV/0!</v>
      </c>
      <c r="F101" s="4"/>
      <c r="G101" s="4"/>
      <c r="H101" s="4">
        <f t="shared" si="57"/>
        <v>0</v>
      </c>
      <c r="I101" s="4"/>
      <c r="J101" s="4"/>
      <c r="K101" s="4"/>
      <c r="L101" s="4">
        <f t="shared" si="58"/>
        <v>0</v>
      </c>
      <c r="M101" s="4">
        <f t="shared" si="153"/>
        <v>0</v>
      </c>
      <c r="O101" s="4">
        <f t="shared" si="60"/>
        <v>0</v>
      </c>
      <c r="P101" s="4"/>
    </row>
    <row r="102" spans="1:16" x14ac:dyDescent="0.25">
      <c r="E102" s="2" t="e">
        <f t="shared" si="56"/>
        <v>#DIV/0!</v>
      </c>
      <c r="H102">
        <f t="shared" si="57"/>
        <v>0</v>
      </c>
      <c r="L102">
        <f t="shared" si="58"/>
        <v>0</v>
      </c>
      <c r="M102">
        <f t="shared" si="153"/>
        <v>0</v>
      </c>
      <c r="O102">
        <f t="shared" si="60"/>
        <v>0</v>
      </c>
      <c r="P102" s="4"/>
    </row>
    <row r="103" spans="1:16" x14ac:dyDescent="0.25">
      <c r="E103" s="2" t="e">
        <f t="shared" si="56"/>
        <v>#DIV/0!</v>
      </c>
      <c r="H103">
        <f t="shared" si="57"/>
        <v>0</v>
      </c>
      <c r="L103">
        <f t="shared" si="58"/>
        <v>0</v>
      </c>
      <c r="M103">
        <f t="shared" si="153"/>
        <v>0</v>
      </c>
      <c r="O103">
        <f t="shared" si="60"/>
        <v>0</v>
      </c>
    </row>
    <row r="104" spans="1:16" x14ac:dyDescent="0.25">
      <c r="E104" s="2" t="e">
        <f t="shared" si="56"/>
        <v>#DIV/0!</v>
      </c>
      <c r="H104">
        <f t="shared" si="57"/>
        <v>0</v>
      </c>
      <c r="L104">
        <f t="shared" si="58"/>
        <v>0</v>
      </c>
      <c r="M104">
        <f t="shared" si="153"/>
        <v>0</v>
      </c>
      <c r="O104">
        <f t="shared" si="60"/>
        <v>0</v>
      </c>
    </row>
    <row r="105" spans="1:16" x14ac:dyDescent="0.25">
      <c r="A105" s="6"/>
      <c r="B105" s="4"/>
      <c r="C105" s="4"/>
      <c r="D105" s="4"/>
      <c r="E105" s="5" t="e">
        <f t="shared" si="56"/>
        <v>#DIV/0!</v>
      </c>
      <c r="F105" s="4"/>
      <c r="G105" s="4"/>
      <c r="H105" s="4">
        <f t="shared" si="57"/>
        <v>0</v>
      </c>
      <c r="I105" s="4"/>
      <c r="J105" s="4"/>
      <c r="K105" s="4"/>
      <c r="L105" s="4">
        <f t="shared" si="58"/>
        <v>0</v>
      </c>
      <c r="M105" s="4">
        <f t="shared" si="153"/>
        <v>0</v>
      </c>
      <c r="O105" s="4">
        <f t="shared" si="60"/>
        <v>0</v>
      </c>
      <c r="P105" s="4"/>
    </row>
    <row r="106" spans="1:16" x14ac:dyDescent="0.25">
      <c r="A106" s="6"/>
      <c r="B106" s="4"/>
      <c r="C106" s="4"/>
      <c r="D106" s="4"/>
      <c r="E106" s="5" t="e">
        <f t="shared" si="56"/>
        <v>#DIV/0!</v>
      </c>
      <c r="F106" s="4"/>
      <c r="G106" s="4"/>
      <c r="H106" s="4">
        <f t="shared" si="57"/>
        <v>0</v>
      </c>
      <c r="I106" s="4"/>
      <c r="J106" s="4"/>
      <c r="K106" s="4"/>
      <c r="L106" s="4">
        <f t="shared" si="58"/>
        <v>0</v>
      </c>
      <c r="M106" s="4">
        <f t="shared" si="153"/>
        <v>0</v>
      </c>
      <c r="O106" s="4">
        <f t="shared" si="60"/>
        <v>0</v>
      </c>
      <c r="P106" s="4"/>
    </row>
    <row r="107" spans="1:16" x14ac:dyDescent="0.25">
      <c r="A107" s="6"/>
      <c r="B107" s="4"/>
      <c r="C107" s="4"/>
      <c r="D107" s="4"/>
      <c r="E107" s="5" t="e">
        <f t="shared" si="56"/>
        <v>#DIV/0!</v>
      </c>
      <c r="F107" s="4"/>
      <c r="G107" s="4"/>
      <c r="H107" s="4">
        <f t="shared" si="57"/>
        <v>0</v>
      </c>
      <c r="I107" s="4"/>
      <c r="J107" s="4"/>
      <c r="K107" s="4"/>
      <c r="L107" s="4">
        <f t="shared" si="58"/>
        <v>0</v>
      </c>
      <c r="M107" s="4">
        <f t="shared" si="153"/>
        <v>0</v>
      </c>
      <c r="O107" s="4">
        <f t="shared" si="60"/>
        <v>0</v>
      </c>
      <c r="P107" s="4"/>
    </row>
    <row r="108" spans="1:16" x14ac:dyDescent="0.25">
      <c r="A108" s="6"/>
      <c r="B108" s="4"/>
      <c r="C108" s="4"/>
      <c r="D108" s="4"/>
      <c r="E108" s="5" t="e">
        <f t="shared" si="56"/>
        <v>#DIV/0!</v>
      </c>
      <c r="F108" s="4"/>
      <c r="G108" s="4"/>
      <c r="H108" s="4">
        <f t="shared" si="57"/>
        <v>0</v>
      </c>
      <c r="I108" s="4"/>
      <c r="J108" s="4"/>
      <c r="K108" s="4"/>
      <c r="L108" s="4">
        <f t="shared" si="58"/>
        <v>0</v>
      </c>
      <c r="M108" s="4">
        <f t="shared" si="153"/>
        <v>0</v>
      </c>
      <c r="O108" s="4">
        <f t="shared" si="60"/>
        <v>0</v>
      </c>
      <c r="P108" s="4"/>
    </row>
    <row r="109" spans="1:16" x14ac:dyDescent="0.25">
      <c r="A109" s="6"/>
      <c r="B109" s="4"/>
      <c r="C109" s="4"/>
      <c r="D109" s="4"/>
      <c r="E109" s="5" t="e">
        <f t="shared" si="56"/>
        <v>#DIV/0!</v>
      </c>
      <c r="F109" s="4"/>
      <c r="G109" s="4"/>
      <c r="H109" s="4">
        <f t="shared" si="57"/>
        <v>0</v>
      </c>
      <c r="I109" s="4"/>
      <c r="J109" s="4"/>
      <c r="K109" s="4"/>
      <c r="L109" s="4">
        <f t="shared" si="58"/>
        <v>0</v>
      </c>
      <c r="M109" s="4">
        <f t="shared" si="153"/>
        <v>0</v>
      </c>
      <c r="O109" s="4">
        <f t="shared" si="60"/>
        <v>0</v>
      </c>
      <c r="P109" s="4"/>
    </row>
    <row r="110" spans="1:16" x14ac:dyDescent="0.25">
      <c r="A110" s="6"/>
      <c r="B110" s="4"/>
      <c r="C110" s="4"/>
      <c r="D110" s="4"/>
      <c r="E110" s="5" t="e">
        <f t="shared" ref="E110:E139" si="163">(B110)/(B110+C110+D110)</f>
        <v>#DIV/0!</v>
      </c>
      <c r="F110" s="4"/>
      <c r="G110" s="4"/>
      <c r="H110" s="4">
        <f t="shared" ref="H110:H139" si="164">F110-G110</f>
        <v>0</v>
      </c>
      <c r="I110" s="4"/>
      <c r="J110" s="4"/>
      <c r="K110" s="4"/>
      <c r="L110" s="4">
        <f t="shared" si="58"/>
        <v>0</v>
      </c>
      <c r="M110" s="4">
        <f t="shared" si="153"/>
        <v>0</v>
      </c>
      <c r="O110" s="4">
        <f t="shared" ref="O110:O139" si="165">SUM(I110:N110)</f>
        <v>0</v>
      </c>
    </row>
    <row r="111" spans="1:16" x14ac:dyDescent="0.25">
      <c r="E111" s="2" t="e">
        <f t="shared" si="163"/>
        <v>#DIV/0!</v>
      </c>
      <c r="H111">
        <f t="shared" si="164"/>
        <v>0</v>
      </c>
      <c r="L111">
        <f t="shared" si="58"/>
        <v>0</v>
      </c>
      <c r="M111">
        <f t="shared" si="153"/>
        <v>0</v>
      </c>
      <c r="O111">
        <f t="shared" si="165"/>
        <v>0</v>
      </c>
    </row>
    <row r="112" spans="1:16" x14ac:dyDescent="0.25">
      <c r="E112" s="2" t="e">
        <f t="shared" si="163"/>
        <v>#DIV/0!</v>
      </c>
      <c r="H112">
        <f t="shared" si="164"/>
        <v>0</v>
      </c>
      <c r="L112">
        <f t="shared" si="58"/>
        <v>0</v>
      </c>
      <c r="M112">
        <f t="shared" si="153"/>
        <v>0</v>
      </c>
      <c r="O112">
        <f t="shared" si="165"/>
        <v>0</v>
      </c>
    </row>
    <row r="113" spans="5:15" x14ac:dyDescent="0.25">
      <c r="E113" s="2" t="e">
        <f t="shared" si="163"/>
        <v>#DIV/0!</v>
      </c>
      <c r="H113">
        <f t="shared" si="164"/>
        <v>0</v>
      </c>
      <c r="L113">
        <f t="shared" si="58"/>
        <v>0</v>
      </c>
      <c r="M113">
        <f t="shared" si="153"/>
        <v>0</v>
      </c>
      <c r="O113">
        <f t="shared" si="165"/>
        <v>0</v>
      </c>
    </row>
    <row r="114" spans="5:15" x14ac:dyDescent="0.25">
      <c r="E114" s="2" t="e">
        <f t="shared" si="163"/>
        <v>#DIV/0!</v>
      </c>
      <c r="H114">
        <f t="shared" si="164"/>
        <v>0</v>
      </c>
      <c r="L114">
        <f t="shared" si="58"/>
        <v>0</v>
      </c>
      <c r="M114">
        <f t="shared" si="153"/>
        <v>0</v>
      </c>
      <c r="O114">
        <f t="shared" si="165"/>
        <v>0</v>
      </c>
    </row>
    <row r="115" spans="5:15" x14ac:dyDescent="0.25">
      <c r="E115" s="2" t="e">
        <f t="shared" si="163"/>
        <v>#DIV/0!</v>
      </c>
      <c r="H115">
        <f t="shared" si="164"/>
        <v>0</v>
      </c>
      <c r="L115">
        <f t="shared" si="58"/>
        <v>0</v>
      </c>
      <c r="M115">
        <f t="shared" si="153"/>
        <v>0</v>
      </c>
      <c r="O115">
        <f t="shared" si="165"/>
        <v>0</v>
      </c>
    </row>
    <row r="116" spans="5:15" x14ac:dyDescent="0.25">
      <c r="E116" s="2" t="e">
        <f t="shared" si="163"/>
        <v>#DIV/0!</v>
      </c>
      <c r="H116">
        <f t="shared" si="164"/>
        <v>0</v>
      </c>
      <c r="L116">
        <f t="shared" si="58"/>
        <v>0</v>
      </c>
      <c r="M116">
        <f t="shared" si="153"/>
        <v>0</v>
      </c>
      <c r="O116">
        <f t="shared" si="165"/>
        <v>0</v>
      </c>
    </row>
    <row r="117" spans="5:15" x14ac:dyDescent="0.25">
      <c r="E117" s="2" t="e">
        <f t="shared" si="163"/>
        <v>#DIV/0!</v>
      </c>
      <c r="H117">
        <f t="shared" si="164"/>
        <v>0</v>
      </c>
      <c r="M117">
        <f t="shared" si="153"/>
        <v>0</v>
      </c>
      <c r="O117">
        <f t="shared" si="165"/>
        <v>0</v>
      </c>
    </row>
    <row r="118" spans="5:15" x14ac:dyDescent="0.25">
      <c r="E118" s="2" t="e">
        <f t="shared" si="163"/>
        <v>#DIV/0!</v>
      </c>
      <c r="H118">
        <f t="shared" si="164"/>
        <v>0</v>
      </c>
      <c r="M118">
        <f t="shared" si="153"/>
        <v>0</v>
      </c>
      <c r="O118">
        <f t="shared" si="165"/>
        <v>0</v>
      </c>
    </row>
    <row r="119" spans="5:15" x14ac:dyDescent="0.25">
      <c r="E119" s="2" t="e">
        <f t="shared" si="163"/>
        <v>#DIV/0!</v>
      </c>
      <c r="H119">
        <f t="shared" si="164"/>
        <v>0</v>
      </c>
      <c r="M119">
        <f t="shared" si="153"/>
        <v>0</v>
      </c>
      <c r="O119">
        <f t="shared" si="165"/>
        <v>0</v>
      </c>
    </row>
    <row r="120" spans="5:15" x14ac:dyDescent="0.25">
      <c r="E120" s="2" t="e">
        <f t="shared" si="163"/>
        <v>#DIV/0!</v>
      </c>
      <c r="H120">
        <f t="shared" si="164"/>
        <v>0</v>
      </c>
      <c r="M120">
        <f t="shared" ref="M120:M139" si="166">D120*5</f>
        <v>0</v>
      </c>
      <c r="O120">
        <f t="shared" si="165"/>
        <v>0</v>
      </c>
    </row>
    <row r="121" spans="5:15" x14ac:dyDescent="0.25">
      <c r="E121" s="2" t="e">
        <f t="shared" si="163"/>
        <v>#DIV/0!</v>
      </c>
      <c r="H121">
        <f t="shared" si="164"/>
        <v>0</v>
      </c>
      <c r="M121">
        <f t="shared" si="166"/>
        <v>0</v>
      </c>
      <c r="O121">
        <f t="shared" si="165"/>
        <v>0</v>
      </c>
    </row>
    <row r="122" spans="5:15" x14ac:dyDescent="0.25">
      <c r="E122" s="2" t="e">
        <f t="shared" si="163"/>
        <v>#DIV/0!</v>
      </c>
      <c r="H122">
        <f t="shared" si="164"/>
        <v>0</v>
      </c>
      <c r="M122">
        <f t="shared" si="166"/>
        <v>0</v>
      </c>
      <c r="O122">
        <f t="shared" si="165"/>
        <v>0</v>
      </c>
    </row>
    <row r="123" spans="5:15" x14ac:dyDescent="0.25">
      <c r="E123" s="2" t="e">
        <f t="shared" si="163"/>
        <v>#DIV/0!</v>
      </c>
      <c r="H123">
        <f t="shared" si="164"/>
        <v>0</v>
      </c>
      <c r="M123">
        <f t="shared" si="166"/>
        <v>0</v>
      </c>
      <c r="O123">
        <f t="shared" si="165"/>
        <v>0</v>
      </c>
    </row>
    <row r="124" spans="5:15" x14ac:dyDescent="0.25">
      <c r="E124" s="2" t="e">
        <f t="shared" si="163"/>
        <v>#DIV/0!</v>
      </c>
      <c r="H124">
        <f t="shared" si="164"/>
        <v>0</v>
      </c>
      <c r="M124">
        <f t="shared" si="166"/>
        <v>0</v>
      </c>
      <c r="O124">
        <f t="shared" si="165"/>
        <v>0</v>
      </c>
    </row>
    <row r="125" spans="5:15" x14ac:dyDescent="0.25">
      <c r="E125" s="2" t="e">
        <f t="shared" si="163"/>
        <v>#DIV/0!</v>
      </c>
      <c r="H125">
        <f t="shared" si="164"/>
        <v>0</v>
      </c>
      <c r="M125">
        <f t="shared" si="166"/>
        <v>0</v>
      </c>
      <c r="O125">
        <f t="shared" si="165"/>
        <v>0</v>
      </c>
    </row>
    <row r="126" spans="5:15" x14ac:dyDescent="0.25">
      <c r="E126" s="2" t="e">
        <f t="shared" si="163"/>
        <v>#DIV/0!</v>
      </c>
      <c r="H126">
        <f t="shared" si="164"/>
        <v>0</v>
      </c>
      <c r="M126">
        <f t="shared" si="166"/>
        <v>0</v>
      </c>
      <c r="O126">
        <f t="shared" si="165"/>
        <v>0</v>
      </c>
    </row>
    <row r="127" spans="5:15" x14ac:dyDescent="0.25">
      <c r="E127" s="2" t="e">
        <f t="shared" si="163"/>
        <v>#DIV/0!</v>
      </c>
      <c r="H127">
        <f t="shared" si="164"/>
        <v>0</v>
      </c>
      <c r="M127">
        <f t="shared" si="166"/>
        <v>0</v>
      </c>
      <c r="O127">
        <f t="shared" si="165"/>
        <v>0</v>
      </c>
    </row>
    <row r="128" spans="5:15" x14ac:dyDescent="0.25">
      <c r="E128" s="2" t="e">
        <f t="shared" si="163"/>
        <v>#DIV/0!</v>
      </c>
      <c r="H128">
        <f t="shared" si="164"/>
        <v>0</v>
      </c>
      <c r="M128">
        <f t="shared" si="166"/>
        <v>0</v>
      </c>
      <c r="O128">
        <f t="shared" si="165"/>
        <v>0</v>
      </c>
    </row>
    <row r="129" spans="5:15" x14ac:dyDescent="0.25">
      <c r="E129" s="2" t="e">
        <f t="shared" si="163"/>
        <v>#DIV/0!</v>
      </c>
      <c r="H129">
        <f t="shared" si="164"/>
        <v>0</v>
      </c>
      <c r="M129">
        <f t="shared" si="166"/>
        <v>0</v>
      </c>
      <c r="O129">
        <f t="shared" si="165"/>
        <v>0</v>
      </c>
    </row>
    <row r="130" spans="5:15" x14ac:dyDescent="0.25">
      <c r="E130" s="2" t="e">
        <f t="shared" si="163"/>
        <v>#DIV/0!</v>
      </c>
      <c r="H130">
        <f t="shared" si="164"/>
        <v>0</v>
      </c>
      <c r="M130">
        <f t="shared" si="166"/>
        <v>0</v>
      </c>
      <c r="O130">
        <f t="shared" si="165"/>
        <v>0</v>
      </c>
    </row>
    <row r="131" spans="5:15" x14ac:dyDescent="0.25">
      <c r="E131" s="2" t="e">
        <f t="shared" si="163"/>
        <v>#DIV/0!</v>
      </c>
      <c r="H131">
        <f t="shared" si="164"/>
        <v>0</v>
      </c>
      <c r="M131">
        <f t="shared" si="166"/>
        <v>0</v>
      </c>
      <c r="O131">
        <f t="shared" si="165"/>
        <v>0</v>
      </c>
    </row>
    <row r="132" spans="5:15" x14ac:dyDescent="0.25">
      <c r="E132" s="2" t="e">
        <f t="shared" si="163"/>
        <v>#DIV/0!</v>
      </c>
      <c r="H132">
        <f t="shared" si="164"/>
        <v>0</v>
      </c>
      <c r="M132">
        <f t="shared" si="166"/>
        <v>0</v>
      </c>
      <c r="O132">
        <f t="shared" si="165"/>
        <v>0</v>
      </c>
    </row>
    <row r="133" spans="5:15" x14ac:dyDescent="0.25">
      <c r="E133" s="2" t="e">
        <f t="shared" si="163"/>
        <v>#DIV/0!</v>
      </c>
      <c r="H133">
        <f t="shared" si="164"/>
        <v>0</v>
      </c>
      <c r="M133">
        <f t="shared" si="166"/>
        <v>0</v>
      </c>
      <c r="O133">
        <f t="shared" si="165"/>
        <v>0</v>
      </c>
    </row>
    <row r="134" spans="5:15" x14ac:dyDescent="0.25">
      <c r="E134" s="2" t="e">
        <f t="shared" si="163"/>
        <v>#DIV/0!</v>
      </c>
      <c r="H134">
        <f t="shared" si="164"/>
        <v>0</v>
      </c>
      <c r="M134">
        <f t="shared" si="166"/>
        <v>0</v>
      </c>
      <c r="O134">
        <f t="shared" si="165"/>
        <v>0</v>
      </c>
    </row>
    <row r="135" spans="5:15" x14ac:dyDescent="0.25">
      <c r="E135" s="2" t="e">
        <f t="shared" si="163"/>
        <v>#DIV/0!</v>
      </c>
      <c r="H135">
        <f t="shared" si="164"/>
        <v>0</v>
      </c>
      <c r="M135">
        <f t="shared" si="166"/>
        <v>0</v>
      </c>
      <c r="O135">
        <f t="shared" si="165"/>
        <v>0</v>
      </c>
    </row>
    <row r="136" spans="5:15" x14ac:dyDescent="0.25">
      <c r="E136" t="e">
        <f t="shared" si="163"/>
        <v>#DIV/0!</v>
      </c>
      <c r="H136">
        <f t="shared" si="164"/>
        <v>0</v>
      </c>
      <c r="M136">
        <f t="shared" si="166"/>
        <v>0</v>
      </c>
      <c r="O136">
        <f t="shared" si="165"/>
        <v>0</v>
      </c>
    </row>
    <row r="137" spans="5:15" x14ac:dyDescent="0.25">
      <c r="E137" t="e">
        <f t="shared" si="163"/>
        <v>#DIV/0!</v>
      </c>
      <c r="H137">
        <f t="shared" si="164"/>
        <v>0</v>
      </c>
      <c r="M137">
        <f t="shared" si="166"/>
        <v>0</v>
      </c>
      <c r="O137">
        <f t="shared" si="165"/>
        <v>0</v>
      </c>
    </row>
    <row r="138" spans="5:15" x14ac:dyDescent="0.25">
      <c r="E138" t="e">
        <f t="shared" si="163"/>
        <v>#DIV/0!</v>
      </c>
      <c r="H138">
        <f t="shared" si="164"/>
        <v>0</v>
      </c>
      <c r="M138">
        <f t="shared" si="166"/>
        <v>0</v>
      </c>
      <c r="O138">
        <f t="shared" si="165"/>
        <v>0</v>
      </c>
    </row>
    <row r="139" spans="5:15" x14ac:dyDescent="0.25">
      <c r="E139" t="e">
        <f t="shared" si="163"/>
        <v>#DIV/0!</v>
      </c>
      <c r="H139">
        <f t="shared" si="164"/>
        <v>0</v>
      </c>
      <c r="M139">
        <f t="shared" si="166"/>
        <v>0</v>
      </c>
      <c r="O139">
        <f t="shared" si="165"/>
        <v>0</v>
      </c>
    </row>
  </sheetData>
  <sortState xmlns:xlrd2="http://schemas.microsoft.com/office/spreadsheetml/2017/richdata2" ref="A26:O134">
    <sortCondition ref="A89:A134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7"/>
  <sheetViews>
    <sheetView zoomScaleNormal="100" workbookViewId="0">
      <selection activeCell="H21" sqref="H21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76</v>
      </c>
      <c r="B3" s="3">
        <f>1+1+1+1+1+1+1</f>
        <v>7</v>
      </c>
      <c r="C3" s="3"/>
      <c r="D3" s="3"/>
      <c r="E3" s="2">
        <f t="shared" ref="E3" si="0">(B3)/(B3+C3+D3)</f>
        <v>1</v>
      </c>
      <c r="F3">
        <f>7+12+13+6+8+10+5</f>
        <v>61</v>
      </c>
      <c r="G3">
        <f>5+6+7+5+6+9+4</f>
        <v>42</v>
      </c>
      <c r="H3">
        <f t="shared" ref="H3" si="1">F3-G3</f>
        <v>19</v>
      </c>
      <c r="I3">
        <f>60+60</f>
        <v>120</v>
      </c>
      <c r="L3">
        <f t="shared" ref="L3" si="2">B3*10</f>
        <v>70</v>
      </c>
      <c r="M3">
        <f t="shared" ref="M3" si="3">D3*5</f>
        <v>0</v>
      </c>
      <c r="N3">
        <f>10*2</f>
        <v>20</v>
      </c>
      <c r="O3">
        <f t="shared" ref="O3" si="4">SUM(I3:N3)</f>
        <v>210</v>
      </c>
    </row>
    <row r="4" spans="1:27" x14ac:dyDescent="0.25">
      <c r="A4" s="3" t="s">
        <v>75</v>
      </c>
      <c r="B4" s="3">
        <f>1+1</f>
        <v>2</v>
      </c>
      <c r="C4" s="3">
        <f>1+1</f>
        <v>2</v>
      </c>
      <c r="D4" s="3"/>
      <c r="E4" s="2">
        <f t="shared" ref="E4:E11" si="5">(B4)/(B4+C4+D4)</f>
        <v>0.5</v>
      </c>
      <c r="F4">
        <f>1+10+17+2</f>
        <v>30</v>
      </c>
      <c r="G4">
        <f>11+9+2+9</f>
        <v>31</v>
      </c>
      <c r="H4">
        <f t="shared" ref="H4:H10" si="6">F4-G4</f>
        <v>-1</v>
      </c>
      <c r="K4">
        <f>20</f>
        <v>20</v>
      </c>
      <c r="L4">
        <f t="shared" ref="L4:L11" si="7">B4*10</f>
        <v>20</v>
      </c>
      <c r="M4">
        <f t="shared" ref="M4:M11" si="8">D4*5</f>
        <v>0</v>
      </c>
      <c r="N4">
        <f t="shared" ref="N4:N20" si="9">10*1</f>
        <v>10</v>
      </c>
      <c r="O4">
        <f t="shared" ref="O4:O11" si="10">SUM(I4:N4)</f>
        <v>50</v>
      </c>
    </row>
    <row r="5" spans="1:27" ht="14.25" customHeight="1" x14ac:dyDescent="0.25">
      <c r="A5" s="3" t="s">
        <v>103</v>
      </c>
      <c r="B5" s="3"/>
      <c r="C5" s="3">
        <f>1+1+1</f>
        <v>3</v>
      </c>
      <c r="D5" s="3"/>
      <c r="E5" s="2">
        <f t="shared" si="5"/>
        <v>0</v>
      </c>
      <c r="F5">
        <f>9+3+3</f>
        <v>15</v>
      </c>
      <c r="G5">
        <f>13+8+17</f>
        <v>38</v>
      </c>
      <c r="H5">
        <f t="shared" si="6"/>
        <v>-23</v>
      </c>
      <c r="L5">
        <f t="shared" si="7"/>
        <v>0</v>
      </c>
      <c r="M5">
        <f t="shared" si="8"/>
        <v>0</v>
      </c>
      <c r="N5">
        <f t="shared" si="9"/>
        <v>10</v>
      </c>
      <c r="O5">
        <f t="shared" si="10"/>
        <v>10</v>
      </c>
    </row>
    <row r="6" spans="1:27" ht="14.25" customHeight="1" x14ac:dyDescent="0.25">
      <c r="A6" s="3" t="s">
        <v>53</v>
      </c>
      <c r="B6" s="3">
        <f>1+1</f>
        <v>2</v>
      </c>
      <c r="C6" s="3">
        <f>1+1</f>
        <v>2</v>
      </c>
      <c r="D6" s="3"/>
      <c r="E6" s="2">
        <f t="shared" si="5"/>
        <v>0.5</v>
      </c>
      <c r="F6">
        <f>2+14+10+7</f>
        <v>33</v>
      </c>
      <c r="G6">
        <f>18+11+5+12</f>
        <v>46</v>
      </c>
      <c r="H6">
        <f t="shared" si="6"/>
        <v>-13</v>
      </c>
      <c r="L6">
        <f t="shared" si="7"/>
        <v>20</v>
      </c>
      <c r="M6">
        <f t="shared" si="8"/>
        <v>0</v>
      </c>
      <c r="N6">
        <f t="shared" si="9"/>
        <v>10</v>
      </c>
      <c r="O6">
        <f t="shared" si="10"/>
        <v>30</v>
      </c>
    </row>
    <row r="7" spans="1:27" ht="14.25" customHeight="1" x14ac:dyDescent="0.25">
      <c r="A7" s="3" t="s">
        <v>183</v>
      </c>
      <c r="B7" s="3">
        <f>1+1</f>
        <v>2</v>
      </c>
      <c r="C7" s="3">
        <f>1</f>
        <v>1</v>
      </c>
      <c r="D7" s="3"/>
      <c r="E7" s="2">
        <f t="shared" ref="E7" si="11">(B7)/(B7+C7+D7)</f>
        <v>0.66666666666666663</v>
      </c>
      <c r="F7">
        <f>7+6+5</f>
        <v>18</v>
      </c>
      <c r="G7">
        <f>2+5+17</f>
        <v>24</v>
      </c>
      <c r="H7">
        <f t="shared" ref="H7" si="12">F7-G7</f>
        <v>-6</v>
      </c>
      <c r="K7">
        <f>20</f>
        <v>20</v>
      </c>
      <c r="L7">
        <f t="shared" ref="L7" si="13">B7*10</f>
        <v>20</v>
      </c>
      <c r="M7">
        <f t="shared" ref="M7" si="14">D7*5</f>
        <v>0</v>
      </c>
      <c r="N7">
        <f t="shared" si="9"/>
        <v>10</v>
      </c>
      <c r="O7">
        <f t="shared" ref="O7" si="15">SUM(I7:N7)</f>
        <v>50</v>
      </c>
    </row>
    <row r="8" spans="1:27" ht="14.25" customHeight="1" x14ac:dyDescent="0.25">
      <c r="A8" s="3" t="s">
        <v>170</v>
      </c>
      <c r="B8" s="3">
        <f>1</f>
        <v>1</v>
      </c>
      <c r="C8" s="3">
        <f>1+1</f>
        <v>2</v>
      </c>
      <c r="D8" s="3"/>
      <c r="E8" s="2">
        <f t="shared" si="5"/>
        <v>0.33333333333333331</v>
      </c>
      <c r="F8">
        <f>9+5+3</f>
        <v>17</v>
      </c>
      <c r="G8">
        <f>4+8+5</f>
        <v>17</v>
      </c>
      <c r="H8">
        <f>F8-G8</f>
        <v>0</v>
      </c>
      <c r="K8">
        <f>20</f>
        <v>20</v>
      </c>
      <c r="L8">
        <f t="shared" si="7"/>
        <v>10</v>
      </c>
      <c r="M8">
        <f t="shared" si="8"/>
        <v>0</v>
      </c>
      <c r="N8">
        <f t="shared" si="9"/>
        <v>10</v>
      </c>
      <c r="O8">
        <f t="shared" si="10"/>
        <v>40</v>
      </c>
    </row>
    <row r="9" spans="1:27" ht="14.25" customHeight="1" x14ac:dyDescent="0.25">
      <c r="A9" s="3" t="s">
        <v>71</v>
      </c>
      <c r="B9" s="3">
        <f>1+1</f>
        <v>2</v>
      </c>
      <c r="C9" s="3">
        <f>1+1</f>
        <v>2</v>
      </c>
      <c r="D9" s="3"/>
      <c r="E9" s="2">
        <f t="shared" ref="E9" si="16">(B9)/(B9+C9+D9)</f>
        <v>0.5</v>
      </c>
      <c r="F9">
        <f>11+2+6+2</f>
        <v>21</v>
      </c>
      <c r="G9">
        <f>4+18+5+13</f>
        <v>40</v>
      </c>
      <c r="H9">
        <f t="shared" ref="H9" si="17">F9-G9</f>
        <v>-19</v>
      </c>
      <c r="J9">
        <f>40</f>
        <v>40</v>
      </c>
      <c r="L9">
        <f t="shared" ref="L9" si="18">B9*10</f>
        <v>20</v>
      </c>
      <c r="M9">
        <f t="shared" ref="M9" si="19">D9*5</f>
        <v>0</v>
      </c>
      <c r="N9">
        <f t="shared" si="9"/>
        <v>10</v>
      </c>
      <c r="O9">
        <f t="shared" ref="O9" si="20">SUM(I9:N9)</f>
        <v>70</v>
      </c>
    </row>
    <row r="10" spans="1:27" ht="14.25" customHeight="1" x14ac:dyDescent="0.25">
      <c r="A10" s="3" t="s">
        <v>105</v>
      </c>
      <c r="B10" s="3">
        <f>1+1+1+1+1+1</f>
        <v>6</v>
      </c>
      <c r="C10" s="3">
        <f>1+1</f>
        <v>2</v>
      </c>
      <c r="D10" s="3"/>
      <c r="E10" s="2">
        <f t="shared" si="5"/>
        <v>0.75</v>
      </c>
      <c r="F10">
        <f>11+3+15+9+7+8+5+8</f>
        <v>66</v>
      </c>
      <c r="G10">
        <f>6+4+0+5+9+5+3+5</f>
        <v>37</v>
      </c>
      <c r="H10">
        <f t="shared" si="6"/>
        <v>29</v>
      </c>
      <c r="I10">
        <f>60*2</f>
        <v>120</v>
      </c>
      <c r="L10">
        <f t="shared" si="7"/>
        <v>60</v>
      </c>
      <c r="M10">
        <f t="shared" si="8"/>
        <v>0</v>
      </c>
      <c r="N10">
        <f>10*2</f>
        <v>20</v>
      </c>
      <c r="O10">
        <f t="shared" si="10"/>
        <v>200</v>
      </c>
    </row>
    <row r="11" spans="1:27" ht="14.25" customHeight="1" x14ac:dyDescent="0.25">
      <c r="A11" s="3" t="s">
        <v>171</v>
      </c>
      <c r="B11" s="3"/>
      <c r="C11" s="3">
        <f>1+1+1</f>
        <v>3</v>
      </c>
      <c r="D11" s="3"/>
      <c r="E11" s="2">
        <f t="shared" si="5"/>
        <v>0</v>
      </c>
      <c r="F11">
        <f>4+1+6</f>
        <v>11</v>
      </c>
      <c r="G11">
        <f>9+18+9</f>
        <v>36</v>
      </c>
      <c r="H11">
        <f>F11-G11</f>
        <v>-25</v>
      </c>
      <c r="L11">
        <f t="shared" si="7"/>
        <v>0</v>
      </c>
      <c r="M11">
        <f t="shared" si="8"/>
        <v>0</v>
      </c>
      <c r="N11">
        <f t="shared" si="9"/>
        <v>10</v>
      </c>
      <c r="O11">
        <f t="shared" si="10"/>
        <v>10</v>
      </c>
    </row>
    <row r="12" spans="1:27" x14ac:dyDescent="0.25">
      <c r="A12" s="3" t="s">
        <v>77</v>
      </c>
      <c r="B12" s="3">
        <f>1+1+1+1+1+1+1</f>
        <v>7</v>
      </c>
      <c r="C12" s="3">
        <f>1+1+1+1</f>
        <v>4</v>
      </c>
      <c r="D12" s="3"/>
      <c r="E12" s="2">
        <f t="shared" ref="E12:E13" si="21">(B12)/(B12+C12+D12)</f>
        <v>0.63636363636363635</v>
      </c>
      <c r="F12">
        <f>11+6+16+5+18+20+1+6+9+11+2</f>
        <v>105</v>
      </c>
      <c r="G12">
        <f>1+12+4+2+2+12+11+12+2+1+6</f>
        <v>65</v>
      </c>
      <c r="H12">
        <f t="shared" ref="H12:H13" si="22">F12-G12</f>
        <v>40</v>
      </c>
      <c r="I12">
        <f>60</f>
        <v>60</v>
      </c>
      <c r="J12">
        <f>40</f>
        <v>40</v>
      </c>
      <c r="K12">
        <f>20</f>
        <v>20</v>
      </c>
      <c r="L12">
        <f t="shared" ref="L12:L13" si="23">B12*10</f>
        <v>70</v>
      </c>
      <c r="M12">
        <f t="shared" ref="M12:M13" si="24">D12*5</f>
        <v>0</v>
      </c>
      <c r="N12">
        <f>10*3</f>
        <v>30</v>
      </c>
      <c r="O12">
        <f t="shared" ref="O12" si="25">SUM(I12:N12)</f>
        <v>220</v>
      </c>
    </row>
    <row r="13" spans="1:27" ht="14.25" customHeight="1" x14ac:dyDescent="0.25">
      <c r="A13" s="3" t="s">
        <v>165</v>
      </c>
      <c r="B13" s="3">
        <f>1</f>
        <v>1</v>
      </c>
      <c r="C13" s="3">
        <f>1+1</f>
        <v>2</v>
      </c>
      <c r="D13" s="3"/>
      <c r="E13" s="2">
        <f t="shared" si="21"/>
        <v>0.33333333333333331</v>
      </c>
      <c r="F13">
        <f>11+4+2</f>
        <v>17</v>
      </c>
      <c r="G13">
        <f>0+8+10</f>
        <v>18</v>
      </c>
      <c r="H13">
        <f t="shared" si="22"/>
        <v>-1</v>
      </c>
      <c r="L13">
        <f t="shared" si="23"/>
        <v>10</v>
      </c>
      <c r="M13">
        <f t="shared" si="24"/>
        <v>0</v>
      </c>
      <c r="N13">
        <f t="shared" ref="N13" si="26">10*1</f>
        <v>10</v>
      </c>
      <c r="O13">
        <f t="shared" ref="O13" si="27">SUM(I13:N13)</f>
        <v>20</v>
      </c>
    </row>
    <row r="14" spans="1:27" ht="14.25" customHeight="1" x14ac:dyDescent="0.25">
      <c r="A14" s="3" t="s">
        <v>78</v>
      </c>
      <c r="B14" s="3">
        <f>1</f>
        <v>1</v>
      </c>
      <c r="C14" s="3">
        <f>1+1+1+1+1+1</f>
        <v>6</v>
      </c>
      <c r="D14" s="3"/>
      <c r="E14" s="2">
        <f t="shared" ref="E14" si="28">(B14)/(B14+C14+D14)</f>
        <v>0.14285714285714285</v>
      </c>
      <c r="F14">
        <f>3+9+5+2+5+10+1</f>
        <v>35</v>
      </c>
      <c r="G14">
        <f>7+10+7+7+8+2+13</f>
        <v>54</v>
      </c>
      <c r="H14">
        <f>F14-G14</f>
        <v>-19</v>
      </c>
      <c r="L14">
        <f t="shared" ref="L14" si="29">B14*10</f>
        <v>10</v>
      </c>
      <c r="M14">
        <f t="shared" ref="M14" si="30">D14*5</f>
        <v>0</v>
      </c>
      <c r="N14">
        <f>10*2</f>
        <v>20</v>
      </c>
      <c r="O14">
        <f t="shared" ref="O14" si="31">SUM(I14:N14)</f>
        <v>30</v>
      </c>
    </row>
    <row r="15" spans="1:27" x14ac:dyDescent="0.25">
      <c r="A15" s="3" t="s">
        <v>60</v>
      </c>
      <c r="B15" s="3">
        <f>1+1+1</f>
        <v>3</v>
      </c>
      <c r="C15" s="3">
        <f>1</f>
        <v>1</v>
      </c>
      <c r="D15" s="3"/>
      <c r="E15" s="2">
        <f t="shared" ref="E15:E20" si="32">(B15)/(B15+C15+D15)</f>
        <v>0.75</v>
      </c>
      <c r="F15">
        <f>8+14+11+5</f>
        <v>38</v>
      </c>
      <c r="G15">
        <f>7+7+1+6</f>
        <v>21</v>
      </c>
      <c r="H15">
        <f t="shared" ref="H15:H20" si="33">F15-G15</f>
        <v>17</v>
      </c>
      <c r="J15">
        <f>40</f>
        <v>40</v>
      </c>
      <c r="L15">
        <f t="shared" ref="L15:L20" si="34">B15*10</f>
        <v>30</v>
      </c>
      <c r="M15">
        <f t="shared" ref="M15:M20" si="35">D15*5</f>
        <v>0</v>
      </c>
      <c r="N15">
        <f t="shared" si="9"/>
        <v>10</v>
      </c>
      <c r="O15">
        <f t="shared" ref="O15:O20" si="36">SUM(I15:N15)</f>
        <v>80</v>
      </c>
    </row>
    <row r="16" spans="1:27" ht="14.25" customHeight="1" x14ac:dyDescent="0.25">
      <c r="A16" s="3" t="s">
        <v>160</v>
      </c>
      <c r="B16" s="3">
        <f>1+1</f>
        <v>2</v>
      </c>
      <c r="C16" s="3">
        <f>1+1</f>
        <v>2</v>
      </c>
      <c r="D16" s="3"/>
      <c r="E16" s="2">
        <f t="shared" si="32"/>
        <v>0.5</v>
      </c>
      <c r="F16">
        <f>9+7+9+3</f>
        <v>28</v>
      </c>
      <c r="G16">
        <f>7+16+6+5</f>
        <v>34</v>
      </c>
      <c r="H16">
        <f>F16-G16</f>
        <v>-6</v>
      </c>
      <c r="L16">
        <f t="shared" si="34"/>
        <v>20</v>
      </c>
      <c r="M16">
        <f t="shared" si="35"/>
        <v>0</v>
      </c>
      <c r="N16">
        <f t="shared" si="9"/>
        <v>10</v>
      </c>
      <c r="O16">
        <f t="shared" si="36"/>
        <v>30</v>
      </c>
    </row>
    <row r="17" spans="1:15" x14ac:dyDescent="0.25">
      <c r="A17" s="3" t="s">
        <v>79</v>
      </c>
      <c r="B17" s="3">
        <f>1+1+1+1+1+1+1+1</f>
        <v>8</v>
      </c>
      <c r="C17" s="3">
        <f>1+1+1+1+1+1+1+1+1+1+1</f>
        <v>11</v>
      </c>
      <c r="D17" s="3"/>
      <c r="E17" s="2">
        <f t="shared" si="32"/>
        <v>0.42105263157894735</v>
      </c>
      <c r="F17">
        <f>10+4+7+6+6+9+22+1+10+13+8+4+17+6+0+2+10+14+1</f>
        <v>150</v>
      </c>
      <c r="G17">
        <f>3+8+13+11+8+10+2+15+0+2+9+6+2+4+12+9+4+3+13</f>
        <v>134</v>
      </c>
      <c r="H17">
        <f t="shared" si="33"/>
        <v>16</v>
      </c>
      <c r="I17">
        <f>60</f>
        <v>60</v>
      </c>
      <c r="J17">
        <f>40*2</f>
        <v>80</v>
      </c>
      <c r="K17">
        <f>20</f>
        <v>20</v>
      </c>
      <c r="L17">
        <f t="shared" si="34"/>
        <v>80</v>
      </c>
      <c r="M17">
        <f t="shared" si="35"/>
        <v>0</v>
      </c>
      <c r="N17">
        <f>10*5</f>
        <v>50</v>
      </c>
      <c r="O17">
        <f t="shared" si="36"/>
        <v>290</v>
      </c>
    </row>
    <row r="18" spans="1:15" ht="14.25" customHeight="1" x14ac:dyDescent="0.25">
      <c r="A18" s="3" t="s">
        <v>104</v>
      </c>
      <c r="B18" s="3">
        <f>1</f>
        <v>1</v>
      </c>
      <c r="C18" s="3">
        <f>1+1+1+1+1+1+1+1</f>
        <v>8</v>
      </c>
      <c r="D18" s="3"/>
      <c r="E18" s="2">
        <f t="shared" ref="E18" si="37">(B18)/(B18+C18+D18)</f>
        <v>0.1111111111111111</v>
      </c>
      <c r="F18">
        <f>10+6+9+6+6+1+7+11+1</f>
        <v>57</v>
      </c>
      <c r="G18">
        <f>9+7+24+11+9+10+9+14+11</f>
        <v>104</v>
      </c>
      <c r="H18">
        <f t="shared" ref="H18" si="38">F18-G18</f>
        <v>-47</v>
      </c>
      <c r="K18">
        <f>20</f>
        <v>20</v>
      </c>
      <c r="L18">
        <f t="shared" ref="L18" si="39">B18*10</f>
        <v>10</v>
      </c>
      <c r="M18">
        <f t="shared" ref="M18" si="40">D18*5</f>
        <v>0</v>
      </c>
      <c r="N18">
        <f>10*3</f>
        <v>30</v>
      </c>
      <c r="O18">
        <f t="shared" ref="O18" si="41">SUM(I18:N18)</f>
        <v>60</v>
      </c>
    </row>
    <row r="19" spans="1:15" ht="14.25" customHeight="1" x14ac:dyDescent="0.25">
      <c r="A19" s="3" t="s">
        <v>102</v>
      </c>
      <c r="B19" s="3">
        <f>1+1</f>
        <v>2</v>
      </c>
      <c r="C19" s="3">
        <f>1+1</f>
        <v>2</v>
      </c>
      <c r="D19" s="3"/>
      <c r="E19" s="2">
        <f t="shared" si="32"/>
        <v>0.5</v>
      </c>
      <c r="F19">
        <f>13+9+24+7</f>
        <v>53</v>
      </c>
      <c r="G19">
        <f>9+10+9+8</f>
        <v>36</v>
      </c>
      <c r="H19">
        <f t="shared" si="33"/>
        <v>17</v>
      </c>
      <c r="J19">
        <f>40</f>
        <v>40</v>
      </c>
      <c r="L19">
        <f t="shared" si="34"/>
        <v>20</v>
      </c>
      <c r="M19">
        <f t="shared" si="35"/>
        <v>0</v>
      </c>
      <c r="N19">
        <f t="shared" si="9"/>
        <v>10</v>
      </c>
      <c r="O19">
        <f t="shared" si="36"/>
        <v>70</v>
      </c>
    </row>
    <row r="20" spans="1:15" ht="14.25" customHeight="1" x14ac:dyDescent="0.25">
      <c r="A20" s="3" t="s">
        <v>30</v>
      </c>
      <c r="B20" s="3"/>
      <c r="C20" s="3">
        <f>1+1+1</f>
        <v>3</v>
      </c>
      <c r="D20" s="3"/>
      <c r="E20" s="2">
        <f t="shared" si="32"/>
        <v>0</v>
      </c>
      <c r="F20">
        <f>2+2+5</f>
        <v>9</v>
      </c>
      <c r="G20">
        <f>16+9+10</f>
        <v>35</v>
      </c>
      <c r="H20">
        <f t="shared" si="33"/>
        <v>-26</v>
      </c>
      <c r="L20">
        <f t="shared" si="34"/>
        <v>0</v>
      </c>
      <c r="M20">
        <f t="shared" si="35"/>
        <v>0</v>
      </c>
      <c r="N20">
        <f t="shared" si="9"/>
        <v>10</v>
      </c>
      <c r="O20">
        <f t="shared" si="36"/>
        <v>10</v>
      </c>
    </row>
    <row r="21" spans="1:15" x14ac:dyDescent="0.25">
      <c r="A21" s="3" t="s">
        <v>35</v>
      </c>
      <c r="B21" s="3">
        <f>1+1+1+1+1+1+1+1+1+1+1+1+1+1+1+1+1</f>
        <v>17</v>
      </c>
      <c r="C21" s="3">
        <f>1+1+1+1+1</f>
        <v>5</v>
      </c>
      <c r="D21" s="3"/>
      <c r="E21" s="2">
        <f t="shared" ref="E21:E27" si="42">(B21)/(B21+C21+D21)</f>
        <v>0.77272727272727271</v>
      </c>
      <c r="F21">
        <f>7+8+9+2+9+12+8+11+15+11+16+18+5+5+10+8+13+15+9+18+12+6</f>
        <v>227</v>
      </c>
      <c r="G21">
        <f>8+4+2+5+6+2+9+4+1+1+7+1+3+8+1+5+1+4+7+2+7+10</f>
        <v>98</v>
      </c>
      <c r="H21">
        <f t="shared" ref="H21:H26" si="43">F21-G21</f>
        <v>129</v>
      </c>
      <c r="I21">
        <f>60*2</f>
        <v>120</v>
      </c>
      <c r="J21">
        <f>40*3</f>
        <v>120</v>
      </c>
      <c r="K21">
        <f>20</f>
        <v>20</v>
      </c>
      <c r="L21">
        <f t="shared" ref="L21:L27" si="44">B21*10</f>
        <v>170</v>
      </c>
      <c r="M21">
        <f t="shared" ref="M21:M27" si="45">D21*5</f>
        <v>0</v>
      </c>
      <c r="N21">
        <f>10*6</f>
        <v>60</v>
      </c>
      <c r="O21">
        <f t="shared" ref="O21:O22" si="46">SUM(I21:N21)</f>
        <v>490</v>
      </c>
    </row>
    <row r="22" spans="1:15" ht="14.25" customHeight="1" x14ac:dyDescent="0.25">
      <c r="A22" s="3" t="s">
        <v>86</v>
      </c>
      <c r="B22" s="3">
        <f>1+1+1+1+1+1</f>
        <v>6</v>
      </c>
      <c r="C22" s="3">
        <f>1+1</f>
        <v>2</v>
      </c>
      <c r="D22" s="3"/>
      <c r="E22" s="2">
        <f t="shared" si="42"/>
        <v>0.75</v>
      </c>
      <c r="F22">
        <f>4+9+9+4+16+12+6+10</f>
        <v>70</v>
      </c>
      <c r="G22">
        <f>3+8+5+2+6+2+6</f>
        <v>32</v>
      </c>
      <c r="H22">
        <f t="shared" si="43"/>
        <v>38</v>
      </c>
      <c r="I22">
        <f>60</f>
        <v>60</v>
      </c>
      <c r="J22">
        <f>40</f>
        <v>40</v>
      </c>
      <c r="L22">
        <f t="shared" si="44"/>
        <v>60</v>
      </c>
      <c r="M22">
        <f t="shared" si="45"/>
        <v>0</v>
      </c>
      <c r="N22">
        <f>10*2</f>
        <v>20</v>
      </c>
      <c r="O22">
        <f t="shared" si="46"/>
        <v>180</v>
      </c>
    </row>
    <row r="23" spans="1:15" x14ac:dyDescent="0.25">
      <c r="A23" s="3" t="s">
        <v>80</v>
      </c>
      <c r="B23" s="3">
        <f>1+1+1+1+1+1+1+1+1+1</f>
        <v>10</v>
      </c>
      <c r="C23" s="3">
        <f>1+1+1+1+1</f>
        <v>5</v>
      </c>
      <c r="D23" s="3"/>
      <c r="E23" s="2">
        <f t="shared" si="42"/>
        <v>0.66666666666666663</v>
      </c>
      <c r="F23">
        <f>3+7+7+4+14+6+10+5+15+6+4+9+9+10+13</f>
        <v>122</v>
      </c>
      <c r="G23">
        <f>10+3+5+16+2+9+9+9+3+4+6+2+6+1+1</f>
        <v>86</v>
      </c>
      <c r="H23">
        <f>F23-G23</f>
        <v>36</v>
      </c>
      <c r="I23">
        <f>60</f>
        <v>60</v>
      </c>
      <c r="J23">
        <f>40</f>
        <v>40</v>
      </c>
      <c r="K23">
        <f>20</f>
        <v>20</v>
      </c>
      <c r="L23">
        <f t="shared" si="44"/>
        <v>100</v>
      </c>
      <c r="M23">
        <f t="shared" si="45"/>
        <v>0</v>
      </c>
      <c r="N23">
        <f>10*4</f>
        <v>40</v>
      </c>
      <c r="O23">
        <f t="shared" ref="O23:O24" si="47">SUM(I23:N23)</f>
        <v>260</v>
      </c>
    </row>
    <row r="24" spans="1:15" ht="14.25" customHeight="1" x14ac:dyDescent="0.25">
      <c r="A24" s="3" t="s">
        <v>106</v>
      </c>
      <c r="B24" s="3">
        <f>1</f>
        <v>1</v>
      </c>
      <c r="C24" s="3">
        <f>1+1+1+1+1+1+1+1+1+1+1</f>
        <v>11</v>
      </c>
      <c r="D24" s="3"/>
      <c r="E24" s="2">
        <f t="shared" ref="E24:E25" si="48">(B24)/(B24+C24+D24)</f>
        <v>8.3333333333333329E-2</v>
      </c>
      <c r="F24">
        <f>2+2+0+2+4+0+3+6+2+11+4+3</f>
        <v>39</v>
      </c>
      <c r="G24">
        <f>14+12+15+22+11+10+15+7+17+6+10+14</f>
        <v>153</v>
      </c>
      <c r="H24">
        <f t="shared" ref="H24:H25" si="49">F24-G24</f>
        <v>-114</v>
      </c>
      <c r="K24">
        <f>20*2</f>
        <v>40</v>
      </c>
      <c r="L24">
        <f t="shared" ref="L24:L25" si="50">B24*10</f>
        <v>10</v>
      </c>
      <c r="M24">
        <f t="shared" ref="M24:M25" si="51">D24*5</f>
        <v>0</v>
      </c>
      <c r="N24">
        <f>10*4</f>
        <v>40</v>
      </c>
      <c r="O24">
        <f t="shared" si="47"/>
        <v>90</v>
      </c>
    </row>
    <row r="25" spans="1:15" ht="14.25" customHeight="1" x14ac:dyDescent="0.25">
      <c r="A25" s="3" t="s">
        <v>124</v>
      </c>
      <c r="B25" s="3">
        <f>1+1+1</f>
        <v>3</v>
      </c>
      <c r="C25" s="3">
        <f>1+1</f>
        <v>2</v>
      </c>
      <c r="D25" s="3"/>
      <c r="E25" s="2">
        <f t="shared" si="48"/>
        <v>0.6</v>
      </c>
      <c r="F25">
        <f>1+8+9+17+4</f>
        <v>39</v>
      </c>
      <c r="G25">
        <f>10+4+4+5+15</f>
        <v>38</v>
      </c>
      <c r="H25">
        <f t="shared" si="49"/>
        <v>1</v>
      </c>
      <c r="J25">
        <f>40</f>
        <v>40</v>
      </c>
      <c r="L25">
        <f t="shared" si="50"/>
        <v>30</v>
      </c>
      <c r="M25">
        <f t="shared" si="51"/>
        <v>0</v>
      </c>
      <c r="N25">
        <f t="shared" ref="N25" si="52">10*1</f>
        <v>10</v>
      </c>
      <c r="O25">
        <f t="shared" ref="O25" si="53">SUM(I25:N25)</f>
        <v>80</v>
      </c>
    </row>
    <row r="26" spans="1:15" x14ac:dyDescent="0.25">
      <c r="A26" s="3" t="s">
        <v>81</v>
      </c>
      <c r="B26" s="3">
        <f>1+1+1+1+1</f>
        <v>5</v>
      </c>
      <c r="C26" s="3">
        <f>1+1+1+1+1</f>
        <v>5</v>
      </c>
      <c r="D26" s="3"/>
      <c r="E26" s="2">
        <f t="shared" si="42"/>
        <v>0.5</v>
      </c>
      <c r="F26">
        <f>7+5+1+8+7+17+8+4+12+5</f>
        <v>74</v>
      </c>
      <c r="G26">
        <f>3+7+11+3+6+3+7+11+20+6</f>
        <v>77</v>
      </c>
      <c r="H26">
        <f t="shared" si="43"/>
        <v>-3</v>
      </c>
      <c r="I26">
        <f>60</f>
        <v>60</v>
      </c>
      <c r="K26">
        <f>20</f>
        <v>20</v>
      </c>
      <c r="L26">
        <f t="shared" si="44"/>
        <v>50</v>
      </c>
      <c r="M26">
        <f t="shared" si="45"/>
        <v>0</v>
      </c>
      <c r="N26">
        <f>10*3</f>
        <v>30</v>
      </c>
      <c r="O26">
        <f t="shared" ref="O26" si="54">SUM(I26:N26)</f>
        <v>160</v>
      </c>
    </row>
    <row r="27" spans="1:15" ht="14.25" customHeight="1" x14ac:dyDescent="0.25">
      <c r="A27" s="3" t="s">
        <v>45</v>
      </c>
      <c r="B27" s="3">
        <f>1+1+1+1</f>
        <v>4</v>
      </c>
      <c r="C27" s="3"/>
      <c r="D27" s="3"/>
      <c r="E27" s="2">
        <f t="shared" si="42"/>
        <v>1</v>
      </c>
      <c r="F27">
        <f>21+7+15+12</f>
        <v>55</v>
      </c>
      <c r="G27">
        <f>3+6+3+0</f>
        <v>12</v>
      </c>
      <c r="H27">
        <f>F27-G27</f>
        <v>43</v>
      </c>
      <c r="I27">
        <f>60</f>
        <v>60</v>
      </c>
      <c r="L27">
        <f t="shared" si="44"/>
        <v>40</v>
      </c>
      <c r="M27">
        <f t="shared" si="45"/>
        <v>0</v>
      </c>
      <c r="N27">
        <f t="shared" ref="N27" si="55">10*1</f>
        <v>10</v>
      </c>
      <c r="O27">
        <f t="shared" ref="O27" si="56">SUM(I27:N27)</f>
        <v>110</v>
      </c>
    </row>
    <row r="28" spans="1:15" ht="14.25" customHeight="1" x14ac:dyDescent="0.25">
      <c r="A28" s="3" t="s">
        <v>82</v>
      </c>
      <c r="B28" s="3">
        <f>1</f>
        <v>1</v>
      </c>
      <c r="C28" s="3">
        <f>1+1+1+1+1</f>
        <v>5</v>
      </c>
      <c r="D28" s="3"/>
      <c r="E28" s="2">
        <f t="shared" ref="E28:E114" si="57">(B28)/(B28+C28+D28)</f>
        <v>0.16666666666666666</v>
      </c>
      <c r="F28">
        <f>3+7+2+9+3+3</f>
        <v>27</v>
      </c>
      <c r="G28">
        <f>7+14+17+8+21+15</f>
        <v>82</v>
      </c>
      <c r="H28">
        <f t="shared" ref="H28:H114" si="58">F28-G28</f>
        <v>-55</v>
      </c>
      <c r="L28">
        <f t="shared" ref="L28:L104" si="59">B28*10</f>
        <v>10</v>
      </c>
      <c r="M28">
        <f t="shared" ref="M28:M67" si="60">D28*5</f>
        <v>0</v>
      </c>
      <c r="N28">
        <f>10*2</f>
        <v>20</v>
      </c>
      <c r="O28">
        <f t="shared" ref="O28:O97" si="61">SUM(I28:N28)</f>
        <v>30</v>
      </c>
    </row>
    <row r="29" spans="1:15" ht="14.25" customHeight="1" x14ac:dyDescent="0.25">
      <c r="A29" s="3" t="s">
        <v>184</v>
      </c>
      <c r="B29" s="3"/>
      <c r="C29" s="3">
        <f>1+1+1</f>
        <v>3</v>
      </c>
      <c r="D29" s="3"/>
      <c r="E29" s="2">
        <f t="shared" si="57"/>
        <v>0</v>
      </c>
      <c r="F29">
        <f>0+5+4</f>
        <v>9</v>
      </c>
      <c r="G29">
        <f>11+6+9</f>
        <v>26</v>
      </c>
      <c r="H29">
        <f t="shared" si="58"/>
        <v>-17</v>
      </c>
      <c r="L29">
        <f t="shared" si="59"/>
        <v>0</v>
      </c>
      <c r="M29">
        <f t="shared" si="60"/>
        <v>0</v>
      </c>
      <c r="N29">
        <f t="shared" ref="N29" si="62">10*1</f>
        <v>10</v>
      </c>
      <c r="O29">
        <f t="shared" ref="O29" si="63">SUM(I29:N29)</f>
        <v>10</v>
      </c>
    </row>
    <row r="30" spans="1:15" x14ac:dyDescent="0.25">
      <c r="B30" s="3"/>
      <c r="C30" s="3"/>
      <c r="D30" s="3"/>
      <c r="E30" s="2" t="e">
        <f t="shared" ref="E30" si="64">(B30)/(B30+C30+D30)</f>
        <v>#DIV/0!</v>
      </c>
      <c r="H30">
        <f t="shared" ref="H30" si="65">F30-G30</f>
        <v>0</v>
      </c>
      <c r="L30">
        <f t="shared" ref="L30" si="66">B30*10</f>
        <v>0</v>
      </c>
      <c r="M30">
        <f t="shared" ref="M30" si="67">D30*5</f>
        <v>0</v>
      </c>
      <c r="O30">
        <f t="shared" ref="O30" si="68">SUM(I30:N30)</f>
        <v>0</v>
      </c>
    </row>
    <row r="31" spans="1:15" x14ac:dyDescent="0.25">
      <c r="B31" s="3"/>
      <c r="C31" s="3"/>
      <c r="D31" s="3"/>
      <c r="E31" s="2" t="e">
        <f t="shared" ref="E31:E35" si="69">(B31)/(B31+C31+D31)</f>
        <v>#DIV/0!</v>
      </c>
      <c r="H31">
        <f t="shared" ref="H31:H35" si="70">F31-G31</f>
        <v>0</v>
      </c>
      <c r="L31">
        <f t="shared" ref="L31:L35" si="71">B31*10</f>
        <v>0</v>
      </c>
      <c r="M31">
        <f t="shared" ref="M31:M35" si="72">D31*5</f>
        <v>0</v>
      </c>
      <c r="O31">
        <f t="shared" ref="O31:O32" si="73">SUM(I31:N31)</f>
        <v>0</v>
      </c>
    </row>
    <row r="32" spans="1:15" x14ac:dyDescent="0.25">
      <c r="B32" s="3"/>
      <c r="C32" s="3"/>
      <c r="D32" s="3"/>
      <c r="E32" s="2" t="e">
        <f t="shared" ref="E32" si="74">(B32)/(B32+C32+D32)</f>
        <v>#DIV/0!</v>
      </c>
      <c r="H32">
        <f t="shared" ref="H32" si="75">F32-G32</f>
        <v>0</v>
      </c>
      <c r="L32">
        <f t="shared" ref="L32" si="76">B32*10</f>
        <v>0</v>
      </c>
      <c r="M32">
        <f t="shared" ref="M32" si="77">D32*5</f>
        <v>0</v>
      </c>
      <c r="O32">
        <f t="shared" si="73"/>
        <v>0</v>
      </c>
    </row>
    <row r="33" spans="2:15" x14ac:dyDescent="0.25">
      <c r="B33" s="3"/>
      <c r="C33" s="3"/>
      <c r="D33" s="3"/>
      <c r="E33" s="2" t="e">
        <f t="shared" si="69"/>
        <v>#DIV/0!</v>
      </c>
      <c r="H33">
        <f t="shared" si="70"/>
        <v>0</v>
      </c>
      <c r="L33">
        <f t="shared" si="71"/>
        <v>0</v>
      </c>
      <c r="M33">
        <f t="shared" si="72"/>
        <v>0</v>
      </c>
      <c r="O33">
        <f t="shared" ref="O33:O35" si="78">SUM(I33:N33)</f>
        <v>0</v>
      </c>
    </row>
    <row r="34" spans="2:15" x14ac:dyDescent="0.25">
      <c r="B34" s="3"/>
      <c r="C34" s="3"/>
      <c r="D34" s="3"/>
      <c r="E34" s="2" t="e">
        <f t="shared" ref="E34" si="79">(B34)/(B34+C34+D34)</f>
        <v>#DIV/0!</v>
      </c>
      <c r="H34">
        <f t="shared" ref="H34" si="80">F34-G34</f>
        <v>0</v>
      </c>
      <c r="L34">
        <f t="shared" ref="L34" si="81">B34*10</f>
        <v>0</v>
      </c>
      <c r="M34">
        <f t="shared" ref="M34" si="82">D34*5</f>
        <v>0</v>
      </c>
      <c r="O34">
        <f t="shared" ref="O34" si="83">SUM(I34:N34)</f>
        <v>0</v>
      </c>
    </row>
    <row r="35" spans="2:15" x14ac:dyDescent="0.25">
      <c r="B35" s="3"/>
      <c r="C35" s="3"/>
      <c r="D35" s="3"/>
      <c r="E35" s="2" t="e">
        <f t="shared" si="69"/>
        <v>#DIV/0!</v>
      </c>
      <c r="H35">
        <f t="shared" si="70"/>
        <v>0</v>
      </c>
      <c r="L35">
        <f t="shared" si="71"/>
        <v>0</v>
      </c>
      <c r="M35">
        <f t="shared" si="72"/>
        <v>0</v>
      </c>
      <c r="O35">
        <f t="shared" si="78"/>
        <v>0</v>
      </c>
    </row>
    <row r="36" spans="2:15" x14ac:dyDescent="0.25">
      <c r="B36" s="3"/>
      <c r="C36" s="3"/>
      <c r="D36" s="3"/>
      <c r="E36" s="2" t="e">
        <f t="shared" si="57"/>
        <v>#DIV/0!</v>
      </c>
      <c r="H36">
        <f t="shared" si="58"/>
        <v>0</v>
      </c>
      <c r="L36">
        <f t="shared" si="59"/>
        <v>0</v>
      </c>
      <c r="M36">
        <f t="shared" si="60"/>
        <v>0</v>
      </c>
      <c r="O36">
        <f t="shared" si="61"/>
        <v>0</v>
      </c>
    </row>
    <row r="37" spans="2:15" x14ac:dyDescent="0.25">
      <c r="B37" s="3"/>
      <c r="C37" s="3"/>
      <c r="D37" s="3"/>
      <c r="E37" s="2" t="e">
        <f t="shared" si="57"/>
        <v>#DIV/0!</v>
      </c>
      <c r="H37">
        <f t="shared" si="58"/>
        <v>0</v>
      </c>
      <c r="L37">
        <f t="shared" si="59"/>
        <v>0</v>
      </c>
      <c r="M37">
        <f t="shared" si="60"/>
        <v>0</v>
      </c>
      <c r="O37">
        <f t="shared" ref="O37" si="84">SUM(I37:N37)</f>
        <v>0</v>
      </c>
    </row>
    <row r="38" spans="2:15" ht="14.25" customHeight="1" x14ac:dyDescent="0.25">
      <c r="B38" s="3"/>
      <c r="C38" s="3"/>
      <c r="D38" s="3"/>
      <c r="E38" s="2" t="e">
        <f t="shared" si="57"/>
        <v>#DIV/0!</v>
      </c>
      <c r="H38">
        <f t="shared" si="58"/>
        <v>0</v>
      </c>
      <c r="L38">
        <v>0</v>
      </c>
      <c r="M38">
        <f t="shared" si="60"/>
        <v>0</v>
      </c>
      <c r="O38">
        <f t="shared" si="61"/>
        <v>0</v>
      </c>
    </row>
    <row r="39" spans="2:15" x14ac:dyDescent="0.25">
      <c r="B39" s="3"/>
      <c r="C39" s="3"/>
      <c r="D39" s="3"/>
      <c r="E39" s="2" t="e">
        <f t="shared" si="57"/>
        <v>#DIV/0!</v>
      </c>
      <c r="H39">
        <f t="shared" si="58"/>
        <v>0</v>
      </c>
      <c r="L39">
        <f t="shared" ref="L39:L46" si="85">B39*10</f>
        <v>0</v>
      </c>
      <c r="M39">
        <f t="shared" si="60"/>
        <v>0</v>
      </c>
      <c r="O39">
        <f t="shared" si="61"/>
        <v>0</v>
      </c>
    </row>
    <row r="40" spans="2:15" x14ac:dyDescent="0.25">
      <c r="B40" s="3"/>
      <c r="C40" s="3"/>
      <c r="D40" s="3"/>
      <c r="E40" s="2" t="e">
        <f t="shared" si="57"/>
        <v>#DIV/0!</v>
      </c>
      <c r="H40">
        <f t="shared" si="58"/>
        <v>0</v>
      </c>
      <c r="L40">
        <f t="shared" si="85"/>
        <v>0</v>
      </c>
      <c r="M40">
        <f t="shared" si="60"/>
        <v>0</v>
      </c>
      <c r="O40">
        <f t="shared" si="61"/>
        <v>0</v>
      </c>
    </row>
    <row r="41" spans="2:15" x14ac:dyDescent="0.25">
      <c r="B41" s="3"/>
      <c r="C41" s="3"/>
      <c r="D41" s="3"/>
      <c r="E41" s="2" t="e">
        <f t="shared" ref="E41" si="86">(B41)/(B41+C41+D41)</f>
        <v>#DIV/0!</v>
      </c>
      <c r="H41">
        <f t="shared" ref="H41" si="87">F41-G41</f>
        <v>0</v>
      </c>
      <c r="L41">
        <f t="shared" ref="L41" si="88">B41*10</f>
        <v>0</v>
      </c>
      <c r="M41">
        <f t="shared" ref="M41" si="89">D41*5</f>
        <v>0</v>
      </c>
      <c r="O41">
        <f t="shared" ref="O41" si="90">SUM(I41:N41)</f>
        <v>0</v>
      </c>
    </row>
    <row r="42" spans="2:15" x14ac:dyDescent="0.25">
      <c r="B42" s="3"/>
      <c r="C42" s="3"/>
      <c r="D42" s="3"/>
      <c r="E42" s="2" t="e">
        <f t="shared" si="57"/>
        <v>#DIV/0!</v>
      </c>
      <c r="H42">
        <f t="shared" si="58"/>
        <v>0</v>
      </c>
      <c r="L42">
        <f t="shared" si="85"/>
        <v>0</v>
      </c>
      <c r="M42">
        <f t="shared" si="60"/>
        <v>0</v>
      </c>
      <c r="O42">
        <f t="shared" ref="O42:O45" si="91">SUM(I42:N42)</f>
        <v>0</v>
      </c>
    </row>
    <row r="43" spans="2:15" x14ac:dyDescent="0.25">
      <c r="B43" s="3"/>
      <c r="C43" s="3"/>
      <c r="D43" s="3"/>
      <c r="E43" s="2" t="e">
        <f t="shared" si="57"/>
        <v>#DIV/0!</v>
      </c>
      <c r="H43">
        <f t="shared" si="58"/>
        <v>0</v>
      </c>
      <c r="L43">
        <f t="shared" si="85"/>
        <v>0</v>
      </c>
      <c r="M43">
        <f t="shared" si="60"/>
        <v>0</v>
      </c>
      <c r="O43">
        <f t="shared" ref="O43" si="92">SUM(I43:N43)</f>
        <v>0</v>
      </c>
    </row>
    <row r="44" spans="2:15" x14ac:dyDescent="0.25">
      <c r="B44" s="3"/>
      <c r="C44" s="3"/>
      <c r="D44" s="3"/>
      <c r="E44" s="2" t="e">
        <f t="shared" si="57"/>
        <v>#DIV/0!</v>
      </c>
      <c r="H44">
        <f t="shared" si="58"/>
        <v>0</v>
      </c>
      <c r="L44">
        <f t="shared" si="85"/>
        <v>0</v>
      </c>
      <c r="M44">
        <f t="shared" si="60"/>
        <v>0</v>
      </c>
      <c r="O44">
        <f t="shared" si="91"/>
        <v>0</v>
      </c>
    </row>
    <row r="45" spans="2:15" x14ac:dyDescent="0.25">
      <c r="B45" s="3"/>
      <c r="C45" s="3"/>
      <c r="D45" s="3"/>
      <c r="E45" s="2" t="e">
        <f t="shared" si="57"/>
        <v>#DIV/0!</v>
      </c>
      <c r="H45">
        <f t="shared" si="58"/>
        <v>0</v>
      </c>
      <c r="L45">
        <f t="shared" si="85"/>
        <v>0</v>
      </c>
      <c r="M45">
        <f t="shared" si="60"/>
        <v>0</v>
      </c>
      <c r="O45">
        <f t="shared" si="91"/>
        <v>0</v>
      </c>
    </row>
    <row r="46" spans="2:15" x14ac:dyDescent="0.25">
      <c r="B46" s="3"/>
      <c r="C46" s="3"/>
      <c r="D46" s="3"/>
      <c r="E46" s="2" t="e">
        <f t="shared" si="57"/>
        <v>#DIV/0!</v>
      </c>
      <c r="H46">
        <f t="shared" si="58"/>
        <v>0</v>
      </c>
      <c r="L46">
        <f t="shared" si="85"/>
        <v>0</v>
      </c>
      <c r="M46">
        <f t="shared" si="60"/>
        <v>0</v>
      </c>
      <c r="O46">
        <f t="shared" ref="O46" si="93">SUM(I46:N46)</f>
        <v>0</v>
      </c>
    </row>
    <row r="47" spans="2:15" x14ac:dyDescent="0.25">
      <c r="B47" s="3"/>
      <c r="C47" s="3"/>
      <c r="D47" s="3"/>
      <c r="E47" s="2" t="e">
        <f t="shared" ref="E47" si="94">(B47)/(B47+C47+D47)</f>
        <v>#DIV/0!</v>
      </c>
      <c r="H47">
        <f t="shared" ref="H47" si="95">F47-G47</f>
        <v>0</v>
      </c>
      <c r="L47">
        <f t="shared" ref="L47" si="96">B47*10</f>
        <v>0</v>
      </c>
      <c r="M47">
        <f t="shared" ref="M47" si="97">D47*5</f>
        <v>0</v>
      </c>
      <c r="O47">
        <f t="shared" si="61"/>
        <v>0</v>
      </c>
    </row>
    <row r="48" spans="2:15" x14ac:dyDescent="0.25">
      <c r="B48" s="3"/>
      <c r="C48" s="3"/>
      <c r="D48" s="3"/>
      <c r="E48" s="2" t="e">
        <f t="shared" si="57"/>
        <v>#DIV/0!</v>
      </c>
      <c r="H48">
        <f t="shared" si="58"/>
        <v>0</v>
      </c>
      <c r="L48">
        <f t="shared" ref="L48:L51" si="98">B48*10</f>
        <v>0</v>
      </c>
      <c r="M48">
        <f t="shared" si="60"/>
        <v>0</v>
      </c>
      <c r="O48">
        <f t="shared" ref="O48:O49" si="99">SUM(I48:N48)</f>
        <v>0</v>
      </c>
    </row>
    <row r="49" spans="2:15" x14ac:dyDescent="0.25">
      <c r="B49" s="3"/>
      <c r="C49" s="3"/>
      <c r="D49" s="3"/>
      <c r="E49" s="2" t="e">
        <f t="shared" si="57"/>
        <v>#DIV/0!</v>
      </c>
      <c r="H49">
        <f t="shared" si="58"/>
        <v>0</v>
      </c>
      <c r="L49">
        <f t="shared" si="98"/>
        <v>0</v>
      </c>
      <c r="M49">
        <f t="shared" si="60"/>
        <v>0</v>
      </c>
      <c r="O49">
        <f t="shared" si="99"/>
        <v>0</v>
      </c>
    </row>
    <row r="50" spans="2:15" x14ac:dyDescent="0.25">
      <c r="B50" s="3"/>
      <c r="C50" s="3"/>
      <c r="D50" s="3"/>
      <c r="E50" s="2" t="e">
        <f t="shared" ref="E50:E51" si="100">(B50)/(B50+C50+D50)</f>
        <v>#DIV/0!</v>
      </c>
      <c r="H50">
        <f t="shared" ref="H50:H51" si="101">F50-G50</f>
        <v>0</v>
      </c>
      <c r="L50">
        <f t="shared" si="98"/>
        <v>0</v>
      </c>
      <c r="M50">
        <f t="shared" ref="M50:M51" si="102">D50*5</f>
        <v>0</v>
      </c>
      <c r="O50">
        <f t="shared" ref="O50:O51" si="103">SUM(I50:N50)</f>
        <v>0</v>
      </c>
    </row>
    <row r="51" spans="2:15" x14ac:dyDescent="0.25">
      <c r="B51" s="3"/>
      <c r="C51" s="3"/>
      <c r="D51" s="3"/>
      <c r="E51" s="2" t="e">
        <f t="shared" si="100"/>
        <v>#DIV/0!</v>
      </c>
      <c r="H51">
        <f t="shared" si="101"/>
        <v>0</v>
      </c>
      <c r="L51">
        <f t="shared" si="98"/>
        <v>0</v>
      </c>
      <c r="M51">
        <f t="shared" si="102"/>
        <v>0</v>
      </c>
      <c r="O51">
        <f t="shared" si="103"/>
        <v>0</v>
      </c>
    </row>
    <row r="52" spans="2:15" x14ac:dyDescent="0.25">
      <c r="B52" s="3"/>
      <c r="C52" s="3"/>
      <c r="D52" s="3"/>
      <c r="E52" s="2" t="e">
        <f t="shared" si="57"/>
        <v>#DIV/0!</v>
      </c>
      <c r="H52">
        <f t="shared" si="58"/>
        <v>0</v>
      </c>
      <c r="L52">
        <f t="shared" si="59"/>
        <v>0</v>
      </c>
      <c r="M52">
        <f t="shared" si="60"/>
        <v>0</v>
      </c>
      <c r="O52">
        <f t="shared" si="61"/>
        <v>0</v>
      </c>
    </row>
    <row r="53" spans="2:15" x14ac:dyDescent="0.25">
      <c r="B53" s="3"/>
      <c r="C53" s="3"/>
      <c r="D53" s="3"/>
      <c r="E53" s="2" t="e">
        <f t="shared" ref="E53" si="104">(B53)/(B53+C53+D53)</f>
        <v>#DIV/0!</v>
      </c>
      <c r="H53">
        <f t="shared" ref="H53" si="105">F53-G53</f>
        <v>0</v>
      </c>
      <c r="L53">
        <f t="shared" ref="L53" si="106">B53*10</f>
        <v>0</v>
      </c>
      <c r="M53">
        <f t="shared" ref="M53" si="107">D53*5</f>
        <v>0</v>
      </c>
      <c r="O53">
        <f t="shared" ref="O53" si="108">SUM(I53:N53)</f>
        <v>0</v>
      </c>
    </row>
    <row r="54" spans="2:15" x14ac:dyDescent="0.25">
      <c r="B54" s="3"/>
      <c r="C54" s="3"/>
      <c r="D54" s="3"/>
      <c r="E54" s="2" t="e">
        <f t="shared" si="57"/>
        <v>#DIV/0!</v>
      </c>
      <c r="H54">
        <f t="shared" si="58"/>
        <v>0</v>
      </c>
      <c r="L54">
        <f t="shared" si="59"/>
        <v>0</v>
      </c>
      <c r="M54">
        <f t="shared" si="60"/>
        <v>0</v>
      </c>
      <c r="O54">
        <f t="shared" si="61"/>
        <v>0</v>
      </c>
    </row>
    <row r="55" spans="2:15" x14ac:dyDescent="0.25">
      <c r="B55" s="3"/>
      <c r="C55" s="3"/>
      <c r="D55" s="3"/>
      <c r="E55" s="2" t="e">
        <f t="shared" ref="E55" si="109">(B55)/(B55+C55+D55)</f>
        <v>#DIV/0!</v>
      </c>
      <c r="H55">
        <f t="shared" ref="H55" si="110">F55-G55</f>
        <v>0</v>
      </c>
      <c r="L55">
        <f t="shared" si="59"/>
        <v>0</v>
      </c>
      <c r="M55">
        <f t="shared" ref="M55" si="111">D55*5</f>
        <v>0</v>
      </c>
      <c r="O55">
        <f t="shared" si="61"/>
        <v>0</v>
      </c>
    </row>
    <row r="56" spans="2:15" x14ac:dyDescent="0.25">
      <c r="B56" s="3"/>
      <c r="C56" s="3"/>
      <c r="D56" s="3"/>
      <c r="E56" s="2" t="e">
        <f t="shared" ref="E56" si="112">(B56)/(B56+C56+D56)</f>
        <v>#DIV/0!</v>
      </c>
      <c r="H56">
        <f t="shared" ref="H56" si="113">F56-G56</f>
        <v>0</v>
      </c>
      <c r="L56">
        <f t="shared" si="59"/>
        <v>0</v>
      </c>
      <c r="M56">
        <f t="shared" ref="M56" si="114">D56*5</f>
        <v>0</v>
      </c>
      <c r="O56">
        <f t="shared" ref="O56" si="115">SUM(I56:N56)</f>
        <v>0</v>
      </c>
    </row>
    <row r="57" spans="2:15" x14ac:dyDescent="0.25">
      <c r="E57" s="2" t="e">
        <f t="shared" si="57"/>
        <v>#DIV/0!</v>
      </c>
      <c r="H57">
        <f t="shared" si="58"/>
        <v>0</v>
      </c>
      <c r="L57">
        <f t="shared" si="59"/>
        <v>0</v>
      </c>
      <c r="M57">
        <f t="shared" si="60"/>
        <v>0</v>
      </c>
      <c r="O57">
        <f t="shared" si="61"/>
        <v>0</v>
      </c>
    </row>
    <row r="58" spans="2:15" x14ac:dyDescent="0.25">
      <c r="E58" s="2" t="e">
        <f t="shared" si="57"/>
        <v>#DIV/0!</v>
      </c>
      <c r="H58">
        <f t="shared" si="58"/>
        <v>0</v>
      </c>
      <c r="L58">
        <f t="shared" si="59"/>
        <v>0</v>
      </c>
      <c r="M58">
        <f t="shared" si="60"/>
        <v>0</v>
      </c>
      <c r="O58">
        <f t="shared" si="61"/>
        <v>0</v>
      </c>
    </row>
    <row r="59" spans="2:15" x14ac:dyDescent="0.25">
      <c r="E59" s="2" t="e">
        <f t="shared" si="57"/>
        <v>#DIV/0!</v>
      </c>
      <c r="H59">
        <f t="shared" si="58"/>
        <v>0</v>
      </c>
      <c r="L59">
        <f t="shared" si="59"/>
        <v>0</v>
      </c>
      <c r="M59">
        <f t="shared" si="60"/>
        <v>0</v>
      </c>
      <c r="O59">
        <f t="shared" ref="O59" si="116">SUM(I59:N59)</f>
        <v>0</v>
      </c>
    </row>
    <row r="60" spans="2:15" x14ac:dyDescent="0.25">
      <c r="E60" s="2" t="e">
        <f t="shared" si="57"/>
        <v>#DIV/0!</v>
      </c>
      <c r="H60">
        <f t="shared" si="58"/>
        <v>0</v>
      </c>
      <c r="L60">
        <f t="shared" si="59"/>
        <v>0</v>
      </c>
      <c r="M60">
        <f t="shared" si="60"/>
        <v>0</v>
      </c>
      <c r="O60">
        <f t="shared" si="61"/>
        <v>0</v>
      </c>
    </row>
    <row r="61" spans="2:15" x14ac:dyDescent="0.25">
      <c r="E61" s="2" t="e">
        <f t="shared" si="57"/>
        <v>#DIV/0!</v>
      </c>
      <c r="H61">
        <f t="shared" si="58"/>
        <v>0</v>
      </c>
      <c r="L61">
        <f t="shared" si="59"/>
        <v>0</v>
      </c>
      <c r="M61">
        <f t="shared" si="60"/>
        <v>0</v>
      </c>
      <c r="O61">
        <f t="shared" si="61"/>
        <v>0</v>
      </c>
    </row>
    <row r="62" spans="2:15" x14ac:dyDescent="0.25">
      <c r="E62" s="2" t="e">
        <f t="shared" si="57"/>
        <v>#DIV/0!</v>
      </c>
      <c r="H62">
        <f t="shared" si="58"/>
        <v>0</v>
      </c>
      <c r="L62">
        <f t="shared" si="59"/>
        <v>0</v>
      </c>
      <c r="M62">
        <f t="shared" si="60"/>
        <v>0</v>
      </c>
      <c r="O62">
        <f t="shared" ref="O62" si="117">SUM(I62:N62)</f>
        <v>0</v>
      </c>
    </row>
    <row r="63" spans="2:15" x14ac:dyDescent="0.25">
      <c r="E63" s="2" t="e">
        <f t="shared" si="57"/>
        <v>#DIV/0!</v>
      </c>
      <c r="H63">
        <f t="shared" si="58"/>
        <v>0</v>
      </c>
      <c r="L63">
        <f t="shared" si="59"/>
        <v>0</v>
      </c>
      <c r="M63">
        <f t="shared" si="60"/>
        <v>0</v>
      </c>
      <c r="O63">
        <f t="shared" ref="O63" si="118">SUM(I63:N63)</f>
        <v>0</v>
      </c>
    </row>
    <row r="64" spans="2:15" x14ac:dyDescent="0.25">
      <c r="E64" s="2" t="e">
        <f t="shared" si="57"/>
        <v>#DIV/0!</v>
      </c>
      <c r="H64">
        <f t="shared" si="58"/>
        <v>0</v>
      </c>
      <c r="L64">
        <f t="shared" si="59"/>
        <v>0</v>
      </c>
      <c r="M64">
        <f t="shared" si="60"/>
        <v>0</v>
      </c>
      <c r="O64">
        <f t="shared" si="61"/>
        <v>0</v>
      </c>
    </row>
    <row r="65" spans="5:15" x14ac:dyDescent="0.25">
      <c r="E65" s="2" t="e">
        <f t="shared" si="57"/>
        <v>#DIV/0!</v>
      </c>
      <c r="H65">
        <f t="shared" si="58"/>
        <v>0</v>
      </c>
      <c r="L65">
        <f t="shared" si="59"/>
        <v>0</v>
      </c>
      <c r="M65">
        <f t="shared" si="60"/>
        <v>0</v>
      </c>
      <c r="O65">
        <f t="shared" si="61"/>
        <v>0</v>
      </c>
    </row>
    <row r="66" spans="5:15" x14ac:dyDescent="0.25">
      <c r="E66" s="2" t="e">
        <f t="shared" si="57"/>
        <v>#DIV/0!</v>
      </c>
      <c r="H66">
        <f t="shared" si="58"/>
        <v>0</v>
      </c>
      <c r="L66">
        <f t="shared" si="59"/>
        <v>0</v>
      </c>
      <c r="M66">
        <f t="shared" si="60"/>
        <v>0</v>
      </c>
      <c r="O66">
        <f t="shared" ref="O66" si="119">SUM(I66:N66)</f>
        <v>0</v>
      </c>
    </row>
    <row r="67" spans="5:15" x14ac:dyDescent="0.25">
      <c r="E67" s="2" t="e">
        <f t="shared" si="57"/>
        <v>#DIV/0!</v>
      </c>
      <c r="H67">
        <f t="shared" si="58"/>
        <v>0</v>
      </c>
      <c r="L67">
        <f t="shared" si="59"/>
        <v>0</v>
      </c>
      <c r="M67">
        <f t="shared" si="60"/>
        <v>0</v>
      </c>
      <c r="O67">
        <f t="shared" si="61"/>
        <v>0</v>
      </c>
    </row>
    <row r="68" spans="5:15" x14ac:dyDescent="0.25">
      <c r="E68" s="2" t="e">
        <f t="shared" si="57"/>
        <v>#DIV/0!</v>
      </c>
      <c r="H68">
        <f t="shared" si="58"/>
        <v>0</v>
      </c>
      <c r="L68">
        <f t="shared" si="59"/>
        <v>0</v>
      </c>
      <c r="M68">
        <v>0</v>
      </c>
      <c r="O68">
        <f t="shared" si="61"/>
        <v>0</v>
      </c>
    </row>
    <row r="69" spans="5:15" x14ac:dyDescent="0.25">
      <c r="E69" s="2" t="e">
        <f t="shared" si="57"/>
        <v>#DIV/0!</v>
      </c>
      <c r="H69">
        <f t="shared" si="58"/>
        <v>0</v>
      </c>
      <c r="L69">
        <f t="shared" si="59"/>
        <v>0</v>
      </c>
      <c r="M69">
        <f t="shared" ref="M69:M127" si="120">D69*5</f>
        <v>0</v>
      </c>
      <c r="O69">
        <f t="shared" si="61"/>
        <v>0</v>
      </c>
    </row>
    <row r="70" spans="5:15" x14ac:dyDescent="0.25">
      <c r="E70" s="2" t="e">
        <f t="shared" si="57"/>
        <v>#DIV/0!</v>
      </c>
      <c r="H70">
        <f t="shared" si="58"/>
        <v>0</v>
      </c>
      <c r="L70">
        <f t="shared" si="59"/>
        <v>0</v>
      </c>
      <c r="M70">
        <f t="shared" si="120"/>
        <v>0</v>
      </c>
      <c r="O70">
        <f t="shared" si="61"/>
        <v>0</v>
      </c>
    </row>
    <row r="71" spans="5:15" x14ac:dyDescent="0.25">
      <c r="E71" s="2" t="e">
        <f t="shared" si="57"/>
        <v>#DIV/0!</v>
      </c>
      <c r="H71">
        <f t="shared" si="58"/>
        <v>0</v>
      </c>
      <c r="L71">
        <f t="shared" si="59"/>
        <v>0</v>
      </c>
      <c r="M71">
        <f t="shared" si="120"/>
        <v>0</v>
      </c>
      <c r="O71">
        <f t="shared" si="61"/>
        <v>0</v>
      </c>
    </row>
    <row r="72" spans="5:15" x14ac:dyDescent="0.25">
      <c r="E72" s="2" t="e">
        <f t="shared" si="57"/>
        <v>#DIV/0!</v>
      </c>
      <c r="H72">
        <f t="shared" si="58"/>
        <v>0</v>
      </c>
      <c r="L72">
        <f t="shared" si="59"/>
        <v>0</v>
      </c>
      <c r="M72">
        <f t="shared" si="120"/>
        <v>0</v>
      </c>
      <c r="O72">
        <f t="shared" si="61"/>
        <v>0</v>
      </c>
    </row>
    <row r="73" spans="5:15" x14ac:dyDescent="0.25">
      <c r="E73" s="2" t="e">
        <f t="shared" si="57"/>
        <v>#DIV/0!</v>
      </c>
      <c r="H73">
        <f t="shared" si="58"/>
        <v>0</v>
      </c>
      <c r="L73">
        <f t="shared" si="59"/>
        <v>0</v>
      </c>
      <c r="M73">
        <f t="shared" si="120"/>
        <v>0</v>
      </c>
      <c r="O73">
        <f t="shared" si="61"/>
        <v>0</v>
      </c>
    </row>
    <row r="74" spans="5:15" x14ac:dyDescent="0.25">
      <c r="E74" s="2" t="e">
        <f t="shared" si="57"/>
        <v>#DIV/0!</v>
      </c>
      <c r="H74">
        <f t="shared" si="58"/>
        <v>0</v>
      </c>
      <c r="L74">
        <f t="shared" si="59"/>
        <v>0</v>
      </c>
      <c r="M74">
        <f t="shared" si="120"/>
        <v>0</v>
      </c>
      <c r="O74">
        <f t="shared" si="61"/>
        <v>0</v>
      </c>
    </row>
    <row r="75" spans="5:15" x14ac:dyDescent="0.25">
      <c r="E75" s="2" t="e">
        <f t="shared" si="57"/>
        <v>#DIV/0!</v>
      </c>
      <c r="H75">
        <f t="shared" si="58"/>
        <v>0</v>
      </c>
      <c r="L75">
        <f t="shared" si="59"/>
        <v>0</v>
      </c>
      <c r="M75">
        <f t="shared" si="120"/>
        <v>0</v>
      </c>
      <c r="O75">
        <f t="shared" si="61"/>
        <v>0</v>
      </c>
    </row>
    <row r="76" spans="5:15" x14ac:dyDescent="0.25">
      <c r="E76" s="2" t="e">
        <f t="shared" si="57"/>
        <v>#DIV/0!</v>
      </c>
      <c r="H76">
        <f t="shared" si="58"/>
        <v>0</v>
      </c>
      <c r="L76">
        <f t="shared" si="59"/>
        <v>0</v>
      </c>
      <c r="M76">
        <f t="shared" si="120"/>
        <v>0</v>
      </c>
      <c r="O76">
        <f t="shared" si="61"/>
        <v>0</v>
      </c>
    </row>
    <row r="77" spans="5:15" x14ac:dyDescent="0.25">
      <c r="E77" s="2" t="e">
        <f t="shared" si="57"/>
        <v>#DIV/0!</v>
      </c>
      <c r="H77">
        <f t="shared" si="58"/>
        <v>0</v>
      </c>
      <c r="L77">
        <f t="shared" si="59"/>
        <v>0</v>
      </c>
      <c r="M77">
        <f t="shared" si="120"/>
        <v>0</v>
      </c>
      <c r="O77">
        <f t="shared" si="61"/>
        <v>0</v>
      </c>
    </row>
    <row r="78" spans="5:15" x14ac:dyDescent="0.25">
      <c r="E78" s="2" t="e">
        <f t="shared" si="57"/>
        <v>#DIV/0!</v>
      </c>
      <c r="H78">
        <f t="shared" si="58"/>
        <v>0</v>
      </c>
      <c r="L78">
        <f t="shared" si="59"/>
        <v>0</v>
      </c>
      <c r="M78">
        <f t="shared" si="120"/>
        <v>0</v>
      </c>
      <c r="O78">
        <f t="shared" ref="O78" si="121">SUM(I78:N78)</f>
        <v>0</v>
      </c>
    </row>
    <row r="79" spans="5:15" x14ac:dyDescent="0.25">
      <c r="E79" s="2" t="e">
        <f t="shared" si="57"/>
        <v>#DIV/0!</v>
      </c>
      <c r="H79">
        <f t="shared" si="58"/>
        <v>0</v>
      </c>
      <c r="L79">
        <f t="shared" si="59"/>
        <v>0</v>
      </c>
      <c r="M79">
        <f t="shared" si="120"/>
        <v>0</v>
      </c>
      <c r="O79">
        <f t="shared" si="61"/>
        <v>0</v>
      </c>
    </row>
    <row r="80" spans="5:15" x14ac:dyDescent="0.25">
      <c r="E80" s="2" t="e">
        <f t="shared" si="57"/>
        <v>#DIV/0!</v>
      </c>
      <c r="H80">
        <f t="shared" si="58"/>
        <v>0</v>
      </c>
      <c r="L80">
        <f t="shared" si="59"/>
        <v>0</v>
      </c>
      <c r="M80">
        <f t="shared" si="120"/>
        <v>0</v>
      </c>
      <c r="O80">
        <f t="shared" si="61"/>
        <v>0</v>
      </c>
    </row>
    <row r="81" spans="1:16" x14ac:dyDescent="0.25">
      <c r="E81" s="2" t="e">
        <f t="shared" si="57"/>
        <v>#DIV/0!</v>
      </c>
      <c r="H81">
        <f t="shared" si="58"/>
        <v>0</v>
      </c>
      <c r="L81">
        <f t="shared" si="59"/>
        <v>0</v>
      </c>
      <c r="M81">
        <f t="shared" si="120"/>
        <v>0</v>
      </c>
      <c r="O81">
        <f t="shared" si="61"/>
        <v>0</v>
      </c>
    </row>
    <row r="82" spans="1:16" x14ac:dyDescent="0.25">
      <c r="E82" s="2" t="e">
        <f t="shared" si="57"/>
        <v>#DIV/0!</v>
      </c>
      <c r="H82">
        <f t="shared" si="58"/>
        <v>0</v>
      </c>
      <c r="L82">
        <f t="shared" si="59"/>
        <v>0</v>
      </c>
      <c r="M82">
        <f t="shared" si="120"/>
        <v>0</v>
      </c>
      <c r="O82">
        <f t="shared" si="61"/>
        <v>0</v>
      </c>
    </row>
    <row r="83" spans="1:16" x14ac:dyDescent="0.25">
      <c r="E83" s="2" t="e">
        <f t="shared" si="57"/>
        <v>#DIV/0!</v>
      </c>
      <c r="H83">
        <f t="shared" si="58"/>
        <v>0</v>
      </c>
      <c r="L83">
        <f t="shared" si="59"/>
        <v>0</v>
      </c>
      <c r="M83">
        <f t="shared" si="120"/>
        <v>0</v>
      </c>
      <c r="O83">
        <f t="shared" si="61"/>
        <v>0</v>
      </c>
    </row>
    <row r="84" spans="1:16" x14ac:dyDescent="0.25">
      <c r="E84" s="2" t="e">
        <f t="shared" si="57"/>
        <v>#DIV/0!</v>
      </c>
      <c r="H84">
        <f t="shared" si="58"/>
        <v>0</v>
      </c>
      <c r="L84">
        <f t="shared" si="59"/>
        <v>0</v>
      </c>
      <c r="M84">
        <f t="shared" si="120"/>
        <v>0</v>
      </c>
      <c r="O84">
        <f t="shared" si="61"/>
        <v>0</v>
      </c>
    </row>
    <row r="85" spans="1:16" x14ac:dyDescent="0.25">
      <c r="E85" s="2" t="e">
        <f t="shared" si="57"/>
        <v>#DIV/0!</v>
      </c>
      <c r="H85">
        <f t="shared" si="58"/>
        <v>0</v>
      </c>
      <c r="L85">
        <f t="shared" si="59"/>
        <v>0</v>
      </c>
      <c r="M85">
        <f t="shared" si="120"/>
        <v>0</v>
      </c>
      <c r="O85">
        <f t="shared" ref="O85" si="122">SUM(I85:N85)</f>
        <v>0</v>
      </c>
    </row>
    <row r="86" spans="1:16" x14ac:dyDescent="0.25">
      <c r="E86" s="2" t="e">
        <f t="shared" si="57"/>
        <v>#DIV/0!</v>
      </c>
      <c r="H86">
        <f t="shared" si="58"/>
        <v>0</v>
      </c>
      <c r="L86">
        <f t="shared" si="59"/>
        <v>0</v>
      </c>
      <c r="M86">
        <f t="shared" si="120"/>
        <v>0</v>
      </c>
      <c r="O86">
        <f t="shared" si="61"/>
        <v>0</v>
      </c>
    </row>
    <row r="87" spans="1:16" x14ac:dyDescent="0.25">
      <c r="E87" s="2" t="e">
        <f t="shared" si="57"/>
        <v>#DIV/0!</v>
      </c>
      <c r="H87">
        <f t="shared" si="58"/>
        <v>0</v>
      </c>
      <c r="L87">
        <f t="shared" si="59"/>
        <v>0</v>
      </c>
      <c r="M87">
        <f t="shared" si="120"/>
        <v>0</v>
      </c>
      <c r="O87">
        <f t="shared" si="61"/>
        <v>0</v>
      </c>
    </row>
    <row r="88" spans="1:16" x14ac:dyDescent="0.25">
      <c r="E88" s="2" t="e">
        <f t="shared" si="57"/>
        <v>#DIV/0!</v>
      </c>
      <c r="H88">
        <f t="shared" si="58"/>
        <v>0</v>
      </c>
      <c r="L88">
        <f t="shared" si="59"/>
        <v>0</v>
      </c>
      <c r="M88">
        <f t="shared" si="120"/>
        <v>0</v>
      </c>
      <c r="O88">
        <f t="shared" si="61"/>
        <v>0</v>
      </c>
    </row>
    <row r="89" spans="1:16" x14ac:dyDescent="0.25">
      <c r="A89" s="6"/>
      <c r="B89" s="4"/>
      <c r="C89" s="4"/>
      <c r="D89" s="4"/>
      <c r="E89" s="5" t="e">
        <f t="shared" si="57"/>
        <v>#DIV/0!</v>
      </c>
      <c r="F89" s="4"/>
      <c r="G89" s="4"/>
      <c r="H89" s="4">
        <f t="shared" si="58"/>
        <v>0</v>
      </c>
      <c r="L89" s="4">
        <f t="shared" si="59"/>
        <v>0</v>
      </c>
      <c r="M89" s="4">
        <f t="shared" si="120"/>
        <v>0</v>
      </c>
      <c r="N89" s="4"/>
      <c r="O89" s="4">
        <f t="shared" si="61"/>
        <v>0</v>
      </c>
      <c r="P89" s="4"/>
    </row>
    <row r="90" spans="1:16" x14ac:dyDescent="0.25">
      <c r="E90" s="2" t="e">
        <f t="shared" si="57"/>
        <v>#DIV/0!</v>
      </c>
      <c r="H90">
        <f t="shared" si="58"/>
        <v>0</v>
      </c>
      <c r="L90">
        <f t="shared" si="59"/>
        <v>0</v>
      </c>
      <c r="M90">
        <f t="shared" si="120"/>
        <v>0</v>
      </c>
      <c r="O90">
        <f t="shared" si="61"/>
        <v>0</v>
      </c>
      <c r="P90" s="4"/>
    </row>
    <row r="91" spans="1:16" x14ac:dyDescent="0.25">
      <c r="E91" s="2" t="e">
        <f t="shared" si="57"/>
        <v>#DIV/0!</v>
      </c>
      <c r="H91">
        <f t="shared" si="58"/>
        <v>0</v>
      </c>
      <c r="L91">
        <f t="shared" si="59"/>
        <v>0</v>
      </c>
      <c r="M91">
        <f t="shared" si="120"/>
        <v>0</v>
      </c>
      <c r="O91">
        <f t="shared" si="61"/>
        <v>0</v>
      </c>
    </row>
    <row r="92" spans="1:16" x14ac:dyDescent="0.25">
      <c r="E92" s="2" t="e">
        <f t="shared" si="57"/>
        <v>#DIV/0!</v>
      </c>
      <c r="H92">
        <f t="shared" si="58"/>
        <v>0</v>
      </c>
      <c r="L92">
        <f t="shared" si="59"/>
        <v>0</v>
      </c>
      <c r="M92">
        <f t="shared" si="120"/>
        <v>0</v>
      </c>
      <c r="O92">
        <f t="shared" si="61"/>
        <v>0</v>
      </c>
    </row>
    <row r="93" spans="1:16" x14ac:dyDescent="0.25">
      <c r="A93" s="6"/>
      <c r="B93" s="4"/>
      <c r="C93" s="4"/>
      <c r="D93" s="4"/>
      <c r="E93" s="5" t="e">
        <f t="shared" si="57"/>
        <v>#DIV/0!</v>
      </c>
      <c r="F93" s="4"/>
      <c r="G93" s="4"/>
      <c r="H93" s="4">
        <f t="shared" si="58"/>
        <v>0</v>
      </c>
      <c r="L93" s="4">
        <f t="shared" si="59"/>
        <v>0</v>
      </c>
      <c r="M93" s="4">
        <f t="shared" si="120"/>
        <v>0</v>
      </c>
      <c r="N93" s="4"/>
      <c r="O93" s="4">
        <f t="shared" si="61"/>
        <v>0</v>
      </c>
      <c r="P93" s="4"/>
    </row>
    <row r="94" spans="1:16" x14ac:dyDescent="0.25">
      <c r="A94" s="6"/>
      <c r="B94" s="4"/>
      <c r="C94" s="4"/>
      <c r="D94" s="4"/>
      <c r="E94" s="5" t="e">
        <f t="shared" si="57"/>
        <v>#DIV/0!</v>
      </c>
      <c r="F94" s="4"/>
      <c r="G94" s="4"/>
      <c r="H94" s="4">
        <f t="shared" si="58"/>
        <v>0</v>
      </c>
      <c r="L94" s="4">
        <f t="shared" si="59"/>
        <v>0</v>
      </c>
      <c r="M94" s="4">
        <f t="shared" si="120"/>
        <v>0</v>
      </c>
      <c r="N94" s="4"/>
      <c r="O94" s="4">
        <f t="shared" si="61"/>
        <v>0</v>
      </c>
      <c r="P94" s="4"/>
    </row>
    <row r="95" spans="1:16" x14ac:dyDescent="0.25">
      <c r="A95" s="6"/>
      <c r="B95" s="4"/>
      <c r="C95" s="4"/>
      <c r="D95" s="4"/>
      <c r="E95" s="5" t="e">
        <f t="shared" si="57"/>
        <v>#DIV/0!</v>
      </c>
      <c r="F95" s="4"/>
      <c r="G95" s="4"/>
      <c r="H95" s="4">
        <f t="shared" si="58"/>
        <v>0</v>
      </c>
      <c r="L95" s="4">
        <f t="shared" si="59"/>
        <v>0</v>
      </c>
      <c r="M95" s="4">
        <f t="shared" si="120"/>
        <v>0</v>
      </c>
      <c r="N95" s="4"/>
      <c r="O95" s="4">
        <f t="shared" si="61"/>
        <v>0</v>
      </c>
      <c r="P95" s="4"/>
    </row>
    <row r="96" spans="1:16" x14ac:dyDescent="0.25">
      <c r="A96" s="6"/>
      <c r="B96" s="4"/>
      <c r="C96" s="4"/>
      <c r="D96" s="4"/>
      <c r="E96" s="5" t="e">
        <f t="shared" si="57"/>
        <v>#DIV/0!</v>
      </c>
      <c r="F96" s="4"/>
      <c r="G96" s="4"/>
      <c r="H96" s="4">
        <f t="shared" si="58"/>
        <v>0</v>
      </c>
      <c r="L96" s="4">
        <f t="shared" si="59"/>
        <v>0</v>
      </c>
      <c r="M96" s="4">
        <f t="shared" si="120"/>
        <v>0</v>
      </c>
      <c r="N96" s="4"/>
      <c r="O96" s="4">
        <f t="shared" si="61"/>
        <v>0</v>
      </c>
      <c r="P96" s="4"/>
    </row>
    <row r="97" spans="1:16" x14ac:dyDescent="0.25">
      <c r="A97" s="6"/>
      <c r="B97" s="4"/>
      <c r="C97" s="4"/>
      <c r="D97" s="4"/>
      <c r="E97" s="5" t="e">
        <f t="shared" si="57"/>
        <v>#DIV/0!</v>
      </c>
      <c r="F97" s="4"/>
      <c r="G97" s="4"/>
      <c r="H97" s="4">
        <f t="shared" si="58"/>
        <v>0</v>
      </c>
      <c r="L97" s="4">
        <f t="shared" si="59"/>
        <v>0</v>
      </c>
      <c r="M97" s="4">
        <f t="shared" si="120"/>
        <v>0</v>
      </c>
      <c r="N97" s="4"/>
      <c r="O97" s="4">
        <f t="shared" si="61"/>
        <v>0</v>
      </c>
      <c r="P97" s="4"/>
    </row>
    <row r="98" spans="1:16" x14ac:dyDescent="0.25">
      <c r="A98" s="6"/>
      <c r="B98" s="4"/>
      <c r="C98" s="4"/>
      <c r="D98" s="4"/>
      <c r="E98" s="5" t="e">
        <f t="shared" si="57"/>
        <v>#DIV/0!</v>
      </c>
      <c r="F98" s="4"/>
      <c r="G98" s="4"/>
      <c r="H98" s="4">
        <f t="shared" si="58"/>
        <v>0</v>
      </c>
      <c r="L98" s="4">
        <f t="shared" si="59"/>
        <v>0</v>
      </c>
      <c r="M98" s="4">
        <f t="shared" si="120"/>
        <v>0</v>
      </c>
      <c r="N98" s="4"/>
      <c r="O98" s="4">
        <f t="shared" ref="O98:O127" si="123">SUM(I98:N98)</f>
        <v>0</v>
      </c>
    </row>
    <row r="99" spans="1:16" x14ac:dyDescent="0.25">
      <c r="E99" s="2" t="e">
        <f t="shared" si="57"/>
        <v>#DIV/0!</v>
      </c>
      <c r="H99">
        <f t="shared" si="58"/>
        <v>0</v>
      </c>
      <c r="L99">
        <f t="shared" si="59"/>
        <v>0</v>
      </c>
      <c r="M99">
        <f t="shared" si="120"/>
        <v>0</v>
      </c>
      <c r="O99">
        <f t="shared" si="123"/>
        <v>0</v>
      </c>
    </row>
    <row r="100" spans="1:16" x14ac:dyDescent="0.25">
      <c r="E100" s="2" t="e">
        <f t="shared" si="57"/>
        <v>#DIV/0!</v>
      </c>
      <c r="H100">
        <f t="shared" si="58"/>
        <v>0</v>
      </c>
      <c r="L100">
        <f t="shared" si="59"/>
        <v>0</v>
      </c>
      <c r="M100">
        <f t="shared" si="120"/>
        <v>0</v>
      </c>
      <c r="O100">
        <f t="shared" si="123"/>
        <v>0</v>
      </c>
    </row>
    <row r="101" spans="1:16" x14ac:dyDescent="0.25">
      <c r="E101" s="2" t="e">
        <f t="shared" si="57"/>
        <v>#DIV/0!</v>
      </c>
      <c r="H101">
        <f t="shared" si="58"/>
        <v>0</v>
      </c>
      <c r="L101">
        <f t="shared" si="59"/>
        <v>0</v>
      </c>
      <c r="M101">
        <f t="shared" si="120"/>
        <v>0</v>
      </c>
      <c r="O101">
        <f t="shared" si="123"/>
        <v>0</v>
      </c>
    </row>
    <row r="102" spans="1:16" x14ac:dyDescent="0.25">
      <c r="E102" s="2" t="e">
        <f t="shared" si="57"/>
        <v>#DIV/0!</v>
      </c>
      <c r="H102">
        <f t="shared" si="58"/>
        <v>0</v>
      </c>
      <c r="L102">
        <f t="shared" si="59"/>
        <v>0</v>
      </c>
      <c r="M102">
        <f t="shared" si="120"/>
        <v>0</v>
      </c>
      <c r="O102">
        <f t="shared" si="123"/>
        <v>0</v>
      </c>
    </row>
    <row r="103" spans="1:16" x14ac:dyDescent="0.25">
      <c r="E103" s="2" t="e">
        <f t="shared" si="57"/>
        <v>#DIV/0!</v>
      </c>
      <c r="H103">
        <f t="shared" si="58"/>
        <v>0</v>
      </c>
      <c r="L103">
        <f t="shared" si="59"/>
        <v>0</v>
      </c>
      <c r="M103">
        <f t="shared" si="120"/>
        <v>0</v>
      </c>
      <c r="O103">
        <f t="shared" si="123"/>
        <v>0</v>
      </c>
    </row>
    <row r="104" spans="1:16" x14ac:dyDescent="0.25">
      <c r="E104" s="2" t="e">
        <f t="shared" si="57"/>
        <v>#DIV/0!</v>
      </c>
      <c r="H104">
        <f t="shared" si="58"/>
        <v>0</v>
      </c>
      <c r="L104">
        <f t="shared" si="59"/>
        <v>0</v>
      </c>
      <c r="M104">
        <f t="shared" si="120"/>
        <v>0</v>
      </c>
      <c r="O104">
        <f t="shared" si="123"/>
        <v>0</v>
      </c>
    </row>
    <row r="105" spans="1:16" x14ac:dyDescent="0.25">
      <c r="E105" s="2" t="e">
        <f t="shared" si="57"/>
        <v>#DIV/0!</v>
      </c>
      <c r="H105">
        <f t="shared" si="58"/>
        <v>0</v>
      </c>
      <c r="M105">
        <f t="shared" si="120"/>
        <v>0</v>
      </c>
      <c r="O105">
        <f t="shared" si="123"/>
        <v>0</v>
      </c>
    </row>
    <row r="106" spans="1:16" x14ac:dyDescent="0.25">
      <c r="E106" s="2" t="e">
        <f t="shared" si="57"/>
        <v>#DIV/0!</v>
      </c>
      <c r="H106">
        <f t="shared" si="58"/>
        <v>0</v>
      </c>
      <c r="M106">
        <f t="shared" si="120"/>
        <v>0</v>
      </c>
      <c r="O106">
        <f t="shared" si="123"/>
        <v>0</v>
      </c>
    </row>
    <row r="107" spans="1:16" x14ac:dyDescent="0.25">
      <c r="E107" s="2" t="e">
        <f t="shared" si="57"/>
        <v>#DIV/0!</v>
      </c>
      <c r="H107">
        <f t="shared" si="58"/>
        <v>0</v>
      </c>
      <c r="M107">
        <f t="shared" si="120"/>
        <v>0</v>
      </c>
      <c r="O107">
        <f t="shared" si="123"/>
        <v>0</v>
      </c>
    </row>
    <row r="108" spans="1:16" x14ac:dyDescent="0.25">
      <c r="E108" s="2" t="e">
        <f t="shared" si="57"/>
        <v>#DIV/0!</v>
      </c>
      <c r="H108">
        <f t="shared" si="58"/>
        <v>0</v>
      </c>
      <c r="M108">
        <f t="shared" si="120"/>
        <v>0</v>
      </c>
      <c r="O108">
        <f t="shared" si="123"/>
        <v>0</v>
      </c>
    </row>
    <row r="109" spans="1:16" x14ac:dyDescent="0.25">
      <c r="E109" s="2" t="e">
        <f t="shared" si="57"/>
        <v>#DIV/0!</v>
      </c>
      <c r="H109">
        <f t="shared" si="58"/>
        <v>0</v>
      </c>
      <c r="M109">
        <f t="shared" si="120"/>
        <v>0</v>
      </c>
      <c r="O109">
        <f t="shared" si="123"/>
        <v>0</v>
      </c>
    </row>
    <row r="110" spans="1:16" x14ac:dyDescent="0.25">
      <c r="E110" s="2" t="e">
        <f t="shared" si="57"/>
        <v>#DIV/0!</v>
      </c>
      <c r="H110">
        <f t="shared" si="58"/>
        <v>0</v>
      </c>
      <c r="M110">
        <f t="shared" si="120"/>
        <v>0</v>
      </c>
      <c r="O110">
        <f t="shared" si="123"/>
        <v>0</v>
      </c>
    </row>
    <row r="111" spans="1:16" x14ac:dyDescent="0.25">
      <c r="E111" s="2" t="e">
        <f t="shared" si="57"/>
        <v>#DIV/0!</v>
      </c>
      <c r="H111">
        <f t="shared" si="58"/>
        <v>0</v>
      </c>
      <c r="M111">
        <f t="shared" si="120"/>
        <v>0</v>
      </c>
      <c r="O111">
        <f t="shared" si="123"/>
        <v>0</v>
      </c>
    </row>
    <row r="112" spans="1:16" x14ac:dyDescent="0.25">
      <c r="E112" s="2" t="e">
        <f t="shared" si="57"/>
        <v>#DIV/0!</v>
      </c>
      <c r="H112">
        <f t="shared" si="58"/>
        <v>0</v>
      </c>
      <c r="M112">
        <f t="shared" si="120"/>
        <v>0</v>
      </c>
      <c r="O112">
        <f t="shared" si="123"/>
        <v>0</v>
      </c>
    </row>
    <row r="113" spans="5:15" x14ac:dyDescent="0.25">
      <c r="E113" s="2" t="e">
        <f t="shared" si="57"/>
        <v>#DIV/0!</v>
      </c>
      <c r="H113">
        <f t="shared" si="58"/>
        <v>0</v>
      </c>
      <c r="M113">
        <f t="shared" si="120"/>
        <v>0</v>
      </c>
      <c r="O113">
        <f t="shared" si="123"/>
        <v>0</v>
      </c>
    </row>
    <row r="114" spans="5:15" x14ac:dyDescent="0.25">
      <c r="E114" s="2" t="e">
        <f t="shared" si="57"/>
        <v>#DIV/0!</v>
      </c>
      <c r="H114">
        <f t="shared" si="58"/>
        <v>0</v>
      </c>
      <c r="M114">
        <f t="shared" si="120"/>
        <v>0</v>
      </c>
      <c r="O114">
        <f t="shared" si="123"/>
        <v>0</v>
      </c>
    </row>
    <row r="115" spans="5:15" x14ac:dyDescent="0.25">
      <c r="E115" s="2" t="e">
        <f t="shared" ref="E115:E127" si="124">(B115)/(B115+C115+D115)</f>
        <v>#DIV/0!</v>
      </c>
      <c r="H115">
        <f t="shared" ref="H115:H127" si="125">F115-G115</f>
        <v>0</v>
      </c>
      <c r="M115">
        <f t="shared" si="120"/>
        <v>0</v>
      </c>
      <c r="O115">
        <f t="shared" si="123"/>
        <v>0</v>
      </c>
    </row>
    <row r="116" spans="5:15" x14ac:dyDescent="0.25">
      <c r="E116" s="2" t="e">
        <f t="shared" si="124"/>
        <v>#DIV/0!</v>
      </c>
      <c r="H116">
        <f t="shared" si="125"/>
        <v>0</v>
      </c>
      <c r="M116">
        <f t="shared" si="120"/>
        <v>0</v>
      </c>
      <c r="O116">
        <f t="shared" si="123"/>
        <v>0</v>
      </c>
    </row>
    <row r="117" spans="5:15" x14ac:dyDescent="0.25">
      <c r="E117" s="2" t="e">
        <f t="shared" si="124"/>
        <v>#DIV/0!</v>
      </c>
      <c r="H117">
        <f t="shared" si="125"/>
        <v>0</v>
      </c>
      <c r="M117">
        <f t="shared" si="120"/>
        <v>0</v>
      </c>
      <c r="O117">
        <f t="shared" si="123"/>
        <v>0</v>
      </c>
    </row>
    <row r="118" spans="5:15" x14ac:dyDescent="0.25">
      <c r="E118" s="2" t="e">
        <f t="shared" si="124"/>
        <v>#DIV/0!</v>
      </c>
      <c r="H118">
        <f t="shared" si="125"/>
        <v>0</v>
      </c>
      <c r="M118">
        <f t="shared" si="120"/>
        <v>0</v>
      </c>
      <c r="O118">
        <f t="shared" si="123"/>
        <v>0</v>
      </c>
    </row>
    <row r="119" spans="5:15" x14ac:dyDescent="0.25">
      <c r="E119" s="2" t="e">
        <f t="shared" si="124"/>
        <v>#DIV/0!</v>
      </c>
      <c r="H119">
        <f t="shared" si="125"/>
        <v>0</v>
      </c>
      <c r="M119">
        <f t="shared" si="120"/>
        <v>0</v>
      </c>
      <c r="O119">
        <f t="shared" si="123"/>
        <v>0</v>
      </c>
    </row>
    <row r="120" spans="5:15" x14ac:dyDescent="0.25">
      <c r="E120" s="2" t="e">
        <f t="shared" si="124"/>
        <v>#DIV/0!</v>
      </c>
      <c r="H120">
        <f t="shared" si="125"/>
        <v>0</v>
      </c>
      <c r="M120">
        <f t="shared" si="120"/>
        <v>0</v>
      </c>
      <c r="O120">
        <f t="shared" si="123"/>
        <v>0</v>
      </c>
    </row>
    <row r="121" spans="5:15" x14ac:dyDescent="0.25">
      <c r="E121" s="2" t="e">
        <f t="shared" si="124"/>
        <v>#DIV/0!</v>
      </c>
      <c r="H121">
        <f t="shared" si="125"/>
        <v>0</v>
      </c>
      <c r="M121">
        <f t="shared" si="120"/>
        <v>0</v>
      </c>
      <c r="O121">
        <f t="shared" si="123"/>
        <v>0</v>
      </c>
    </row>
    <row r="122" spans="5:15" x14ac:dyDescent="0.25">
      <c r="E122" s="2" t="e">
        <f t="shared" si="124"/>
        <v>#DIV/0!</v>
      </c>
      <c r="H122">
        <f t="shared" si="125"/>
        <v>0</v>
      </c>
      <c r="M122">
        <f t="shared" si="120"/>
        <v>0</v>
      </c>
      <c r="O122">
        <f t="shared" si="123"/>
        <v>0</v>
      </c>
    </row>
    <row r="123" spans="5:15" x14ac:dyDescent="0.25">
      <c r="E123" s="2" t="e">
        <f t="shared" si="124"/>
        <v>#DIV/0!</v>
      </c>
      <c r="H123">
        <f t="shared" si="125"/>
        <v>0</v>
      </c>
      <c r="M123">
        <f t="shared" si="120"/>
        <v>0</v>
      </c>
      <c r="O123">
        <f t="shared" si="123"/>
        <v>0</v>
      </c>
    </row>
    <row r="124" spans="5:15" x14ac:dyDescent="0.25">
      <c r="E124" t="e">
        <f t="shared" si="124"/>
        <v>#DIV/0!</v>
      </c>
      <c r="H124">
        <f t="shared" si="125"/>
        <v>0</v>
      </c>
      <c r="M124">
        <f t="shared" si="120"/>
        <v>0</v>
      </c>
      <c r="O124">
        <f t="shared" si="123"/>
        <v>0</v>
      </c>
    </row>
    <row r="125" spans="5:15" x14ac:dyDescent="0.25">
      <c r="E125" t="e">
        <f t="shared" si="124"/>
        <v>#DIV/0!</v>
      </c>
      <c r="H125">
        <f t="shared" si="125"/>
        <v>0</v>
      </c>
      <c r="M125">
        <f t="shared" si="120"/>
        <v>0</v>
      </c>
      <c r="O125">
        <f t="shared" si="123"/>
        <v>0</v>
      </c>
    </row>
    <row r="126" spans="5:15" x14ac:dyDescent="0.25">
      <c r="E126" t="e">
        <f t="shared" si="124"/>
        <v>#DIV/0!</v>
      </c>
      <c r="H126">
        <f t="shared" si="125"/>
        <v>0</v>
      </c>
      <c r="M126">
        <f t="shared" si="120"/>
        <v>0</v>
      </c>
      <c r="O126">
        <f t="shared" si="123"/>
        <v>0</v>
      </c>
    </row>
    <row r="127" spans="5:15" x14ac:dyDescent="0.25">
      <c r="E127" t="e">
        <f t="shared" si="124"/>
        <v>#DIV/0!</v>
      </c>
      <c r="H127">
        <f t="shared" si="125"/>
        <v>0</v>
      </c>
      <c r="M127">
        <f t="shared" si="120"/>
        <v>0</v>
      </c>
      <c r="O127">
        <f t="shared" si="123"/>
        <v>0</v>
      </c>
    </row>
  </sheetData>
  <sortState xmlns:xlrd2="http://schemas.microsoft.com/office/spreadsheetml/2017/richdata2" ref="A28:O126">
    <sortCondition ref="A87:A1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34"/>
  <sheetViews>
    <sheetView tabSelected="1" zoomScaleNormal="100" workbookViewId="0">
      <selection activeCell="H21" sqref="H21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84</v>
      </c>
      <c r="B3" s="3">
        <f>1+1+1+1</f>
        <v>4</v>
      </c>
      <c r="C3" s="3">
        <f>1+1+1+1</f>
        <v>4</v>
      </c>
      <c r="D3" s="3"/>
      <c r="E3" s="2">
        <f t="shared" ref="E3:E8" si="0">(B3)/(B3+C3+D3)</f>
        <v>0.5</v>
      </c>
      <c r="F3">
        <f>8+4+15+4+6+13+8+5</f>
        <v>63</v>
      </c>
      <c r="G3">
        <f>6+10+7+15+2+14+7+8</f>
        <v>69</v>
      </c>
      <c r="H3">
        <f t="shared" ref="H3:H8" si="1">F3-G3</f>
        <v>-6</v>
      </c>
      <c r="J3">
        <f>40</f>
        <v>40</v>
      </c>
      <c r="K3">
        <f>20</f>
        <v>20</v>
      </c>
      <c r="L3">
        <f t="shared" ref="L3:L8" si="2">B3*10</f>
        <v>40</v>
      </c>
      <c r="M3">
        <f t="shared" ref="M3:M8" si="3">D3*5</f>
        <v>0</v>
      </c>
      <c r="N3">
        <f>10*2</f>
        <v>20</v>
      </c>
      <c r="O3">
        <f t="shared" ref="O3" si="4">SUM(I3:N3)</f>
        <v>120</v>
      </c>
    </row>
    <row r="4" spans="1:27" x14ac:dyDescent="0.25">
      <c r="A4" s="3" t="s">
        <v>53</v>
      </c>
      <c r="B4" s="3">
        <f>1+1</f>
        <v>2</v>
      </c>
      <c r="C4" s="3">
        <f>1+1</f>
        <v>2</v>
      </c>
      <c r="D4" s="3"/>
      <c r="E4" s="2">
        <f t="shared" si="0"/>
        <v>0.5</v>
      </c>
      <c r="F4">
        <f>9+0+7+2</f>
        <v>18</v>
      </c>
      <c r="G4">
        <f>3+10+6+14</f>
        <v>33</v>
      </c>
      <c r="H4">
        <f t="shared" si="1"/>
        <v>-15</v>
      </c>
      <c r="J4">
        <f>40</f>
        <v>40</v>
      </c>
      <c r="L4">
        <f t="shared" si="2"/>
        <v>20</v>
      </c>
      <c r="M4">
        <f t="shared" si="3"/>
        <v>0</v>
      </c>
      <c r="N4">
        <f t="shared" ref="N4:N38" si="5">10*1</f>
        <v>10</v>
      </c>
      <c r="O4">
        <f t="shared" ref="O4" si="6">SUM(I4:N4)</f>
        <v>70</v>
      </c>
    </row>
    <row r="5" spans="1:27" x14ac:dyDescent="0.25">
      <c r="A5" s="3" t="s">
        <v>87</v>
      </c>
      <c r="B5" s="3">
        <f>1+1+1</f>
        <v>3</v>
      </c>
      <c r="C5" s="3">
        <f>1+1+1+1+1</f>
        <v>5</v>
      </c>
      <c r="D5" s="3"/>
      <c r="E5" s="2">
        <f t="shared" si="0"/>
        <v>0.375</v>
      </c>
      <c r="F5">
        <f>8+6+14+2+4+7+14+6</f>
        <v>61</v>
      </c>
      <c r="G5">
        <f>4+12+10+5+6+8+4+7</f>
        <v>56</v>
      </c>
      <c r="H5">
        <f t="shared" si="1"/>
        <v>5</v>
      </c>
      <c r="L5">
        <f t="shared" si="2"/>
        <v>30</v>
      </c>
      <c r="M5">
        <f t="shared" si="3"/>
        <v>0</v>
      </c>
      <c r="N5">
        <f>10*2</f>
        <v>20</v>
      </c>
      <c r="O5">
        <f t="shared" ref="O5" si="7">SUM(I5:N5)</f>
        <v>50</v>
      </c>
    </row>
    <row r="6" spans="1:27" x14ac:dyDescent="0.25">
      <c r="A6" s="3" t="s">
        <v>116</v>
      </c>
      <c r="B6" s="3"/>
      <c r="C6" s="3">
        <f>1+1</f>
        <v>2</v>
      </c>
      <c r="D6" s="3">
        <f>1</f>
        <v>1</v>
      </c>
      <c r="E6" s="2">
        <f t="shared" si="0"/>
        <v>0</v>
      </c>
      <c r="F6">
        <f>8+3+9</f>
        <v>20</v>
      </c>
      <c r="G6">
        <f>8+6+10</f>
        <v>24</v>
      </c>
      <c r="H6">
        <f t="shared" si="1"/>
        <v>-4</v>
      </c>
      <c r="K6">
        <f>20</f>
        <v>20</v>
      </c>
      <c r="L6">
        <f t="shared" si="2"/>
        <v>0</v>
      </c>
      <c r="M6">
        <f t="shared" si="3"/>
        <v>5</v>
      </c>
      <c r="N6">
        <f t="shared" si="5"/>
        <v>10</v>
      </c>
      <c r="O6">
        <f t="shared" ref="O6:O7" si="8">SUM(I6:N6)</f>
        <v>35</v>
      </c>
    </row>
    <row r="7" spans="1:27" x14ac:dyDescent="0.25">
      <c r="A7" s="3" t="s">
        <v>175</v>
      </c>
      <c r="B7" s="3"/>
      <c r="C7" s="3">
        <f>1+1+1</f>
        <v>3</v>
      </c>
      <c r="D7" s="3"/>
      <c r="E7" s="2">
        <f t="shared" si="0"/>
        <v>0</v>
      </c>
      <c r="F7">
        <f>4+0+3</f>
        <v>7</v>
      </c>
      <c r="G7">
        <f>12+12+12</f>
        <v>36</v>
      </c>
      <c r="H7">
        <f t="shared" si="1"/>
        <v>-29</v>
      </c>
      <c r="L7">
        <f t="shared" si="2"/>
        <v>0</v>
      </c>
      <c r="M7">
        <f t="shared" si="3"/>
        <v>0</v>
      </c>
      <c r="N7">
        <f t="shared" si="5"/>
        <v>10</v>
      </c>
      <c r="O7">
        <f t="shared" si="8"/>
        <v>10</v>
      </c>
    </row>
    <row r="8" spans="1:27" x14ac:dyDescent="0.25">
      <c r="A8" s="3" t="s">
        <v>163</v>
      </c>
      <c r="B8" s="3"/>
      <c r="C8" s="3">
        <f>1+1+1</f>
        <v>3</v>
      </c>
      <c r="D8" s="3"/>
      <c r="E8" s="2">
        <f t="shared" si="0"/>
        <v>0</v>
      </c>
      <c r="F8">
        <f>2+1+10</f>
        <v>13</v>
      </c>
      <c r="G8">
        <f>12+16+11</f>
        <v>39</v>
      </c>
      <c r="H8">
        <f t="shared" si="1"/>
        <v>-26</v>
      </c>
      <c r="K8">
        <f>20</f>
        <v>20</v>
      </c>
      <c r="L8">
        <f t="shared" si="2"/>
        <v>0</v>
      </c>
      <c r="M8">
        <f t="shared" si="3"/>
        <v>0</v>
      </c>
      <c r="N8">
        <f>10*1</f>
        <v>10</v>
      </c>
      <c r="O8">
        <f t="shared" ref="O8" si="9">SUM(I8:N8)</f>
        <v>30</v>
      </c>
    </row>
    <row r="9" spans="1:27" x14ac:dyDescent="0.25">
      <c r="A9" s="3" t="s">
        <v>63</v>
      </c>
      <c r="B9" s="3">
        <f>1+1</f>
        <v>2</v>
      </c>
      <c r="C9" s="3">
        <f>1</f>
        <v>1</v>
      </c>
      <c r="D9" s="3"/>
      <c r="E9" s="2">
        <f t="shared" ref="E9" si="10">(B9)/(B9+C9+D9)</f>
        <v>0.66666666666666663</v>
      </c>
      <c r="F9">
        <f>19+12+0</f>
        <v>31</v>
      </c>
      <c r="G9">
        <f>7+4+1</f>
        <v>12</v>
      </c>
      <c r="H9">
        <f t="shared" ref="H9" si="11">F9-G9</f>
        <v>19</v>
      </c>
      <c r="J9">
        <f>40</f>
        <v>40</v>
      </c>
      <c r="L9">
        <f t="shared" ref="L9" si="12">B9*10</f>
        <v>20</v>
      </c>
      <c r="M9">
        <f t="shared" ref="M9" si="13">D9*5</f>
        <v>0</v>
      </c>
      <c r="N9">
        <f t="shared" si="5"/>
        <v>10</v>
      </c>
      <c r="O9">
        <f t="shared" ref="O9" si="14">SUM(I9:N9)</f>
        <v>70</v>
      </c>
    </row>
    <row r="10" spans="1:27" x14ac:dyDescent="0.25">
      <c r="A10" s="3" t="s">
        <v>41</v>
      </c>
      <c r="B10" s="3"/>
      <c r="C10" s="3">
        <f>1+1+1</f>
        <v>3</v>
      </c>
      <c r="D10" s="3"/>
      <c r="E10" s="2">
        <f t="shared" ref="E10:E14" si="15">(B10)/(B10+C10+D10)</f>
        <v>0</v>
      </c>
      <c r="F10">
        <f>3+3+1</f>
        <v>7</v>
      </c>
      <c r="G10">
        <f>12+9+16</f>
        <v>37</v>
      </c>
      <c r="H10">
        <f t="shared" ref="H10:H14" si="16">F10-G10</f>
        <v>-30</v>
      </c>
      <c r="L10">
        <f t="shared" ref="L10:L14" si="17">B10*10</f>
        <v>0</v>
      </c>
      <c r="M10">
        <f t="shared" ref="M10:M14" si="18">D10*5</f>
        <v>0</v>
      </c>
      <c r="N10">
        <f t="shared" si="5"/>
        <v>10</v>
      </c>
      <c r="O10">
        <f t="shared" ref="O10:O14" si="19">SUM(I10:N10)</f>
        <v>10</v>
      </c>
    </row>
    <row r="11" spans="1:27" x14ac:dyDescent="0.25">
      <c r="A11" s="3" t="s">
        <v>77</v>
      </c>
      <c r="B11" s="3">
        <f>1+1+1+1</f>
        <v>4</v>
      </c>
      <c r="C11" s="3">
        <f>1+1+1+1+1+1+1</f>
        <v>7</v>
      </c>
      <c r="D11" s="3"/>
      <c r="E11" s="2">
        <f t="shared" si="15"/>
        <v>0.36363636363636365</v>
      </c>
      <c r="F11">
        <f>4+4+12+5+13+5+1+3+16+11+0</f>
        <v>74</v>
      </c>
      <c r="G11">
        <f>8+10+0+6+11+15+13+8+1+10+16</f>
        <v>98</v>
      </c>
      <c r="H11">
        <f t="shared" si="16"/>
        <v>-24</v>
      </c>
      <c r="J11">
        <f>40*2</f>
        <v>80</v>
      </c>
      <c r="K11">
        <f>20</f>
        <v>20</v>
      </c>
      <c r="L11">
        <f t="shared" si="17"/>
        <v>40</v>
      </c>
      <c r="M11">
        <f t="shared" si="18"/>
        <v>0</v>
      </c>
      <c r="N11">
        <f>10*3</f>
        <v>30</v>
      </c>
      <c r="O11">
        <f t="shared" si="19"/>
        <v>170</v>
      </c>
    </row>
    <row r="12" spans="1:27" x14ac:dyDescent="0.25">
      <c r="A12" s="3" t="s">
        <v>85</v>
      </c>
      <c r="B12" s="3"/>
      <c r="C12" s="3">
        <f>1+1+1+1+1+1</f>
        <v>6</v>
      </c>
      <c r="D12" s="3"/>
      <c r="E12" s="2">
        <f t="shared" si="15"/>
        <v>0</v>
      </c>
      <c r="F12">
        <f>6+4+3+3+0+0</f>
        <v>16</v>
      </c>
      <c r="G12">
        <f>8+5+11+9+12+8</f>
        <v>53</v>
      </c>
      <c r="H12">
        <f t="shared" si="16"/>
        <v>-37</v>
      </c>
      <c r="L12">
        <f t="shared" si="17"/>
        <v>0</v>
      </c>
      <c r="M12">
        <f t="shared" si="18"/>
        <v>0</v>
      </c>
      <c r="N12">
        <f>10*2</f>
        <v>20</v>
      </c>
      <c r="O12">
        <f t="shared" si="19"/>
        <v>20</v>
      </c>
    </row>
    <row r="13" spans="1:27" x14ac:dyDescent="0.25">
      <c r="A13" s="3" t="s">
        <v>193</v>
      </c>
      <c r="B13" s="3">
        <f>1+1+1+1+1</f>
        <v>5</v>
      </c>
      <c r="C13" s="3"/>
      <c r="D13" s="3"/>
      <c r="E13" s="2">
        <f t="shared" ref="E13" si="20">(B13)/(B13+C13+D13)</f>
        <v>1</v>
      </c>
      <c r="F13">
        <f>21+12+15+14+10</f>
        <v>72</v>
      </c>
      <c r="G13">
        <f>4+0+3+7+0</f>
        <v>14</v>
      </c>
      <c r="H13">
        <f t="shared" ref="H13" si="21">F13-G13</f>
        <v>58</v>
      </c>
      <c r="I13">
        <f>60</f>
        <v>60</v>
      </c>
      <c r="L13">
        <f t="shared" ref="L13" si="22">B13*10</f>
        <v>50</v>
      </c>
      <c r="M13">
        <f t="shared" ref="M13" si="23">D13*5</f>
        <v>0</v>
      </c>
      <c r="N13">
        <f t="shared" si="5"/>
        <v>10</v>
      </c>
      <c r="O13">
        <f t="shared" ref="O13" si="24">SUM(I13:N13)</f>
        <v>120</v>
      </c>
    </row>
    <row r="14" spans="1:27" x14ac:dyDescent="0.25">
      <c r="A14" s="3" t="s">
        <v>60</v>
      </c>
      <c r="B14" s="3">
        <f>1+1+1+1+1</f>
        <v>5</v>
      </c>
      <c r="C14" s="3">
        <f>1+1</f>
        <v>2</v>
      </c>
      <c r="D14" s="3"/>
      <c r="E14" s="2">
        <f t="shared" si="15"/>
        <v>0.7142857142857143</v>
      </c>
      <c r="F14">
        <f>15+3+17+1+10+12+5</f>
        <v>63</v>
      </c>
      <c r="G14">
        <f>6+5+2+0+5+0+7</f>
        <v>25</v>
      </c>
      <c r="H14">
        <f t="shared" si="16"/>
        <v>38</v>
      </c>
      <c r="I14">
        <f>60</f>
        <v>60</v>
      </c>
      <c r="K14">
        <f>20</f>
        <v>20</v>
      </c>
      <c r="L14">
        <f t="shared" si="17"/>
        <v>50</v>
      </c>
      <c r="M14">
        <f t="shared" si="18"/>
        <v>0</v>
      </c>
      <c r="N14">
        <f>10*2</f>
        <v>20</v>
      </c>
      <c r="O14">
        <f t="shared" si="19"/>
        <v>150</v>
      </c>
    </row>
    <row r="15" spans="1:27" x14ac:dyDescent="0.25">
      <c r="A15" s="3" t="s">
        <v>42</v>
      </c>
      <c r="B15" s="3">
        <f>1+1</f>
        <v>2</v>
      </c>
      <c r="C15" s="3">
        <f>1+1+1+1+1</f>
        <v>5</v>
      </c>
      <c r="D15" s="3"/>
      <c r="E15" s="2">
        <f t="shared" ref="E15:E24" si="25">(B15)/(B15+C15+D15)</f>
        <v>0.2857142857142857</v>
      </c>
      <c r="F15">
        <f>12+3+2+4+2+11+3</f>
        <v>37</v>
      </c>
      <c r="G15">
        <f>3+6+7+7+6+4+7</f>
        <v>40</v>
      </c>
      <c r="H15">
        <f t="shared" ref="H15:H24" si="26">F15-G15</f>
        <v>-3</v>
      </c>
      <c r="K15">
        <f>20</f>
        <v>20</v>
      </c>
      <c r="L15">
        <f t="shared" ref="L15:L24" si="27">B15*10</f>
        <v>20</v>
      </c>
      <c r="M15">
        <f t="shared" ref="M15:M24" si="28">D15*5</f>
        <v>0</v>
      </c>
      <c r="N15">
        <f t="shared" ref="N15:N20" si="29">10*2</f>
        <v>20</v>
      </c>
      <c r="O15">
        <f t="shared" ref="O15:O17" si="30">SUM(I15:N15)</f>
        <v>60</v>
      </c>
    </row>
    <row r="16" spans="1:27" x14ac:dyDescent="0.25">
      <c r="A16" s="3" t="s">
        <v>61</v>
      </c>
      <c r="B16" s="3"/>
      <c r="C16" s="3">
        <f>1+1+1+1+1+1</f>
        <v>6</v>
      </c>
      <c r="D16" s="3"/>
      <c r="E16" s="2">
        <f t="shared" si="25"/>
        <v>0</v>
      </c>
      <c r="F16">
        <f>7+6+2+3+0+5</f>
        <v>23</v>
      </c>
      <c r="G16">
        <f>19+15+17+9+15+6</f>
        <v>81</v>
      </c>
      <c r="H16">
        <f t="shared" si="26"/>
        <v>-58</v>
      </c>
      <c r="L16">
        <f t="shared" si="27"/>
        <v>0</v>
      </c>
      <c r="M16">
        <f t="shared" si="28"/>
        <v>0</v>
      </c>
      <c r="N16">
        <f t="shared" si="29"/>
        <v>20</v>
      </c>
      <c r="O16">
        <f t="shared" ref="O16" si="31">SUM(I16:N16)</f>
        <v>20</v>
      </c>
    </row>
    <row r="17" spans="1:15" x14ac:dyDescent="0.25">
      <c r="A17" s="3" t="s">
        <v>59</v>
      </c>
      <c r="B17" s="3">
        <f>1+1+1</f>
        <v>3</v>
      </c>
      <c r="C17" s="3">
        <f>1+1+1+1</f>
        <v>4</v>
      </c>
      <c r="D17" s="3"/>
      <c r="E17" s="2">
        <f t="shared" ref="E17" si="32">(B17)/(B17+C17+D17)</f>
        <v>0.42857142857142855</v>
      </c>
      <c r="F17">
        <f>6+4+7+0+10+8+1</f>
        <v>36</v>
      </c>
      <c r="G17">
        <f>7+12+6+1+9+6+13</f>
        <v>54</v>
      </c>
      <c r="H17">
        <f t="shared" ref="H17" si="33">F17-G17</f>
        <v>-18</v>
      </c>
      <c r="J17">
        <f>40</f>
        <v>40</v>
      </c>
      <c r="L17">
        <f t="shared" ref="L17" si="34">B17*10</f>
        <v>30</v>
      </c>
      <c r="M17">
        <f t="shared" ref="M17" si="35">D17*5</f>
        <v>0</v>
      </c>
      <c r="N17">
        <f t="shared" si="29"/>
        <v>20</v>
      </c>
      <c r="O17">
        <f t="shared" si="30"/>
        <v>90</v>
      </c>
    </row>
    <row r="18" spans="1:15" x14ac:dyDescent="0.25">
      <c r="A18" s="6" t="s">
        <v>43</v>
      </c>
      <c r="B18" s="3">
        <f>1+1+1+1+1+1+1</f>
        <v>7</v>
      </c>
      <c r="C18" s="3">
        <f>0</f>
        <v>0</v>
      </c>
      <c r="D18" s="3"/>
      <c r="E18" s="2">
        <f t="shared" si="25"/>
        <v>1</v>
      </c>
      <c r="F18">
        <f>6+10+1+7+10+11+15</f>
        <v>60</v>
      </c>
      <c r="G18">
        <f>3+0+0+4+4+3+4</f>
        <v>18</v>
      </c>
      <c r="H18">
        <f t="shared" si="26"/>
        <v>42</v>
      </c>
      <c r="I18">
        <f>60+60</f>
        <v>120</v>
      </c>
      <c r="L18">
        <f t="shared" si="27"/>
        <v>70</v>
      </c>
      <c r="M18">
        <f t="shared" si="28"/>
        <v>0</v>
      </c>
      <c r="N18">
        <f t="shared" si="29"/>
        <v>20</v>
      </c>
      <c r="O18">
        <f t="shared" ref="O18:O23" si="36">SUM(I18:N18)</f>
        <v>210</v>
      </c>
    </row>
    <row r="19" spans="1:15" x14ac:dyDescent="0.25">
      <c r="A19" s="3" t="s">
        <v>131</v>
      </c>
      <c r="B19" s="3">
        <f>1+1+1+1+1+1+1+1</f>
        <v>8</v>
      </c>
      <c r="C19" s="3">
        <f>1+1</f>
        <v>2</v>
      </c>
      <c r="D19" s="3">
        <f>1</f>
        <v>1</v>
      </c>
      <c r="E19" s="2">
        <f t="shared" si="25"/>
        <v>0.72727272727272729</v>
      </c>
      <c r="F19">
        <f>5+10+0+12+8+16+16+7+12+8+5</f>
        <v>99</v>
      </c>
      <c r="G19">
        <f>6+4+7+2+3+0+2+7+3+5+3</f>
        <v>42</v>
      </c>
      <c r="H19">
        <f t="shared" si="26"/>
        <v>57</v>
      </c>
      <c r="I19">
        <f>60*2</f>
        <v>120</v>
      </c>
      <c r="L19">
        <f t="shared" si="27"/>
        <v>80</v>
      </c>
      <c r="M19">
        <f t="shared" si="28"/>
        <v>5</v>
      </c>
      <c r="N19">
        <f>10*3</f>
        <v>30</v>
      </c>
      <c r="O19">
        <f t="shared" ref="O19" si="37">SUM(I19:N19)</f>
        <v>235</v>
      </c>
    </row>
    <row r="20" spans="1:15" x14ac:dyDescent="0.25">
      <c r="A20" s="3" t="s">
        <v>58</v>
      </c>
      <c r="B20" s="3">
        <f>1+1</f>
        <v>2</v>
      </c>
      <c r="C20" s="3">
        <f>1+1+1+1</f>
        <v>4</v>
      </c>
      <c r="D20" s="3"/>
      <c r="E20" s="2">
        <f t="shared" ref="E20:E22" si="38">(B20)/(B20+C20+D20)</f>
        <v>0.33333333333333331</v>
      </c>
      <c r="F20">
        <f>2+7+6+10+4+4</f>
        <v>33</v>
      </c>
      <c r="G20">
        <f>13+6+7+9+8+11</f>
        <v>54</v>
      </c>
      <c r="H20">
        <f t="shared" ref="H20:H22" si="39">F20-G20</f>
        <v>-21</v>
      </c>
      <c r="K20">
        <f>20</f>
        <v>20</v>
      </c>
      <c r="L20">
        <f t="shared" ref="L20:L22" si="40">B20*10</f>
        <v>20</v>
      </c>
      <c r="M20">
        <f t="shared" ref="M20:M22" si="41">D20*5</f>
        <v>0</v>
      </c>
      <c r="N20">
        <f t="shared" si="29"/>
        <v>20</v>
      </c>
      <c r="O20">
        <f t="shared" ref="O20:O22" si="42">SUM(I20:N20)</f>
        <v>60</v>
      </c>
    </row>
    <row r="21" spans="1:15" x14ac:dyDescent="0.25">
      <c r="A21" s="3" t="s">
        <v>130</v>
      </c>
      <c r="B21" s="3">
        <f>1+1+1+1+1+1+1+1+1+1+1+1</f>
        <v>12</v>
      </c>
      <c r="C21" s="3">
        <f>1+1+1+1+1+1</f>
        <v>6</v>
      </c>
      <c r="D21" s="3"/>
      <c r="E21" s="2">
        <f t="shared" si="38"/>
        <v>0.66666666666666663</v>
      </c>
      <c r="F21">
        <f>6+9+0+12+14+6+5+9+13+11+12+15+5+9+7+10+7+0</f>
        <v>150</v>
      </c>
      <c r="G21">
        <f>5+8+12+2+10+7+7+10+1+4+4+9+8+3+3+4+3+10</f>
        <v>110</v>
      </c>
      <c r="H21">
        <f t="shared" si="39"/>
        <v>40</v>
      </c>
      <c r="I21">
        <f>60</f>
        <v>60</v>
      </c>
      <c r="J21">
        <f>40</f>
        <v>40</v>
      </c>
      <c r="K21">
        <f>20*2</f>
        <v>40</v>
      </c>
      <c r="L21">
        <f t="shared" si="40"/>
        <v>120</v>
      </c>
      <c r="M21">
        <f t="shared" si="41"/>
        <v>0</v>
      </c>
      <c r="N21">
        <f>10*5</f>
        <v>50</v>
      </c>
      <c r="O21">
        <f t="shared" ref="O21" si="43">SUM(I21:N21)</f>
        <v>310</v>
      </c>
    </row>
    <row r="22" spans="1:15" x14ac:dyDescent="0.25">
      <c r="A22" s="3" t="s">
        <v>97</v>
      </c>
      <c r="B22" s="3">
        <f>1</f>
        <v>1</v>
      </c>
      <c r="C22" s="3">
        <f>1+1+1+1+1+1+1+1</f>
        <v>8</v>
      </c>
      <c r="D22" s="3"/>
      <c r="E22" s="2">
        <f t="shared" si="38"/>
        <v>0.1111111111111111</v>
      </c>
      <c r="F22">
        <f>9+2+7+4+6+10+2+8+4</f>
        <v>52</v>
      </c>
      <c r="G22">
        <f>10+6+8+8+7+14+5+7+10</f>
        <v>75</v>
      </c>
      <c r="H22">
        <f t="shared" si="39"/>
        <v>-23</v>
      </c>
      <c r="K22">
        <f>20</f>
        <v>20</v>
      </c>
      <c r="L22">
        <f t="shared" si="40"/>
        <v>10</v>
      </c>
      <c r="M22">
        <f t="shared" si="41"/>
        <v>0</v>
      </c>
      <c r="N22">
        <f>10*3</f>
        <v>30</v>
      </c>
      <c r="O22">
        <f t="shared" si="42"/>
        <v>60</v>
      </c>
    </row>
    <row r="23" spans="1:15" x14ac:dyDescent="0.25">
      <c r="A23" s="3" t="s">
        <v>44</v>
      </c>
      <c r="B23" s="3">
        <f>1+1+1+1+1+1+1+1+1+1+1+1</f>
        <v>12</v>
      </c>
      <c r="C23" s="3">
        <f>2+1</f>
        <v>3</v>
      </c>
      <c r="D23" s="3"/>
      <c r="E23" s="2">
        <f t="shared" si="25"/>
        <v>0.8</v>
      </c>
      <c r="F23">
        <f>10+9+7+0+7+14+8+1+9+6+9+6+5+10+8</f>
        <v>109</v>
      </c>
      <c r="G23">
        <f>2+3+2+1+4+13+5+3+5+3+5+4+6+4+4</f>
        <v>64</v>
      </c>
      <c r="H23">
        <f t="shared" si="26"/>
        <v>45</v>
      </c>
      <c r="I23">
        <f>60*2</f>
        <v>120</v>
      </c>
      <c r="J23">
        <f>40+40</f>
        <v>80</v>
      </c>
      <c r="L23">
        <f t="shared" si="27"/>
        <v>120</v>
      </c>
      <c r="M23">
        <f t="shared" si="28"/>
        <v>0</v>
      </c>
      <c r="N23">
        <f>10*4</f>
        <v>40</v>
      </c>
      <c r="O23">
        <f t="shared" si="36"/>
        <v>360</v>
      </c>
    </row>
    <row r="24" spans="1:15" x14ac:dyDescent="0.25">
      <c r="A24" s="3" t="s">
        <v>135</v>
      </c>
      <c r="B24" s="3">
        <f>1+1</f>
        <v>2</v>
      </c>
      <c r="C24" s="3">
        <f>1+1</f>
        <v>2</v>
      </c>
      <c r="D24" s="3"/>
      <c r="E24" s="2">
        <f t="shared" si="25"/>
        <v>0.5</v>
      </c>
      <c r="F24">
        <f>6+10+8+7</f>
        <v>31</v>
      </c>
      <c r="G24">
        <f>10+3+0+14</f>
        <v>27</v>
      </c>
      <c r="H24">
        <f t="shared" si="26"/>
        <v>4</v>
      </c>
      <c r="L24">
        <f t="shared" si="27"/>
        <v>20</v>
      </c>
      <c r="M24">
        <f t="shared" si="28"/>
        <v>0</v>
      </c>
      <c r="N24">
        <f t="shared" si="5"/>
        <v>10</v>
      </c>
      <c r="O24">
        <f t="shared" ref="O24" si="44">SUM(I24:N24)</f>
        <v>30</v>
      </c>
    </row>
    <row r="25" spans="1:15" x14ac:dyDescent="0.25">
      <c r="A25" s="3" t="s">
        <v>83</v>
      </c>
      <c r="B25" s="3">
        <f>1+1+1+1+1+1+1</f>
        <v>7</v>
      </c>
      <c r="C25" s="3">
        <f>1+1+1+1+1+1+1</f>
        <v>7</v>
      </c>
      <c r="D25" s="3">
        <f>1+1</f>
        <v>2</v>
      </c>
      <c r="E25" s="2">
        <f t="shared" ref="E25:E31" si="45">(B25)/(B25+C25+D25)</f>
        <v>0.4375</v>
      </c>
      <c r="F25">
        <f>4+5+7+5+8+10+5+5+10+7+4+7+9+12+7+3</f>
        <v>108</v>
      </c>
      <c r="G25">
        <f>7+4+15+9+8+9+9+2+2+6+6+8+7+15+3+5+5</f>
        <v>120</v>
      </c>
      <c r="H25">
        <f t="shared" ref="H25:H31" si="46">F25-G25</f>
        <v>-12</v>
      </c>
      <c r="J25">
        <f>40*3</f>
        <v>120</v>
      </c>
      <c r="K25">
        <f>20</f>
        <v>20</v>
      </c>
      <c r="L25">
        <f t="shared" ref="L25:L31" si="47">B25*10</f>
        <v>70</v>
      </c>
      <c r="M25">
        <f t="shared" ref="M25:M31" si="48">D25*5</f>
        <v>10</v>
      </c>
      <c r="N25">
        <f>10*4</f>
        <v>40</v>
      </c>
      <c r="O25">
        <f t="shared" ref="O25:O30" si="49">SUM(I25:N25)</f>
        <v>260</v>
      </c>
    </row>
    <row r="26" spans="1:15" x14ac:dyDescent="0.25">
      <c r="A26" s="3" t="s">
        <v>129</v>
      </c>
      <c r="B26" s="3">
        <f>1+1+1+1+1</f>
        <v>5</v>
      </c>
      <c r="C26" s="3">
        <f>1+1+1</f>
        <v>3</v>
      </c>
      <c r="D26" s="3"/>
      <c r="E26" s="2">
        <f t="shared" si="45"/>
        <v>0.625</v>
      </c>
      <c r="F26">
        <f>8+8+7+6+2+15+6+0</f>
        <v>52</v>
      </c>
      <c r="G26">
        <f>4+9+0+5+12+5+5+13</f>
        <v>53</v>
      </c>
      <c r="H26">
        <f t="shared" si="46"/>
        <v>-1</v>
      </c>
      <c r="I26">
        <f>60</f>
        <v>60</v>
      </c>
      <c r="J26">
        <f>40</f>
        <v>40</v>
      </c>
      <c r="L26">
        <f t="shared" si="47"/>
        <v>50</v>
      </c>
      <c r="M26">
        <f t="shared" si="48"/>
        <v>0</v>
      </c>
      <c r="N26">
        <f>10*2</f>
        <v>20</v>
      </c>
      <c r="O26">
        <f t="shared" si="49"/>
        <v>170</v>
      </c>
    </row>
    <row r="27" spans="1:15" x14ac:dyDescent="0.25">
      <c r="A27" s="3" t="s">
        <v>174</v>
      </c>
      <c r="B27" s="3"/>
      <c r="C27" s="3">
        <f>1+1+1+1+1+1</f>
        <v>6</v>
      </c>
      <c r="D27" s="3"/>
      <c r="E27" s="2">
        <f t="shared" si="45"/>
        <v>0</v>
      </c>
      <c r="F27">
        <f>2+5+3+4+3+1</f>
        <v>18</v>
      </c>
      <c r="G27">
        <f>16+10+12+21+7+10</f>
        <v>76</v>
      </c>
      <c r="H27">
        <f t="shared" si="46"/>
        <v>-58</v>
      </c>
      <c r="L27">
        <f t="shared" si="47"/>
        <v>0</v>
      </c>
      <c r="M27">
        <f t="shared" si="48"/>
        <v>0</v>
      </c>
      <c r="N27">
        <f>10*2</f>
        <v>20</v>
      </c>
      <c r="O27">
        <f t="shared" ref="O27" si="50">SUM(I27:N27)</f>
        <v>20</v>
      </c>
    </row>
    <row r="28" spans="1:15" x14ac:dyDescent="0.25">
      <c r="A28" s="3" t="s">
        <v>147</v>
      </c>
      <c r="B28" s="3">
        <f>1+1</f>
        <v>2</v>
      </c>
      <c r="C28" s="3">
        <f>1+1</f>
        <v>2</v>
      </c>
      <c r="D28" s="3"/>
      <c r="E28" s="2">
        <f t="shared" si="45"/>
        <v>0.5</v>
      </c>
      <c r="F28">
        <f>11+10+13+13</f>
        <v>47</v>
      </c>
      <c r="G28">
        <f>13+14+1+0</f>
        <v>28</v>
      </c>
      <c r="H28">
        <f t="shared" si="46"/>
        <v>19</v>
      </c>
      <c r="I28">
        <f>60</f>
        <v>60</v>
      </c>
      <c r="L28">
        <f t="shared" si="47"/>
        <v>20</v>
      </c>
      <c r="M28">
        <f t="shared" si="48"/>
        <v>0</v>
      </c>
      <c r="N28">
        <f t="shared" si="5"/>
        <v>10</v>
      </c>
      <c r="O28">
        <f t="shared" ref="O28:O29" si="51">SUM(I28:N28)</f>
        <v>90</v>
      </c>
    </row>
    <row r="29" spans="1:15" x14ac:dyDescent="0.25">
      <c r="A29" s="3" t="s">
        <v>194</v>
      </c>
      <c r="B29" s="3"/>
      <c r="C29" s="3">
        <f>1+1+1</f>
        <v>3</v>
      </c>
      <c r="D29" s="3"/>
      <c r="E29" s="2">
        <f t="shared" si="45"/>
        <v>0</v>
      </c>
      <c r="F29">
        <f>0+3+3</f>
        <v>6</v>
      </c>
      <c r="G29">
        <f>7+13+15</f>
        <v>35</v>
      </c>
      <c r="H29">
        <f t="shared" si="46"/>
        <v>-29</v>
      </c>
      <c r="L29">
        <f t="shared" si="47"/>
        <v>0</v>
      </c>
      <c r="M29">
        <f t="shared" si="48"/>
        <v>0</v>
      </c>
      <c r="N29">
        <f t="shared" si="5"/>
        <v>10</v>
      </c>
      <c r="O29">
        <f t="shared" si="51"/>
        <v>10</v>
      </c>
    </row>
    <row r="30" spans="1:15" x14ac:dyDescent="0.25">
      <c r="A30" s="3" t="s">
        <v>98</v>
      </c>
      <c r="B30" s="3">
        <f>1+1+1+1+1+1+1+1</f>
        <v>8</v>
      </c>
      <c r="C30" s="3"/>
      <c r="D30" s="3"/>
      <c r="E30" s="2">
        <f t="shared" si="45"/>
        <v>1</v>
      </c>
      <c r="F30">
        <f>8+6+7+3+12+8+5+13</f>
        <v>62</v>
      </c>
      <c r="G30">
        <f>4+2+3+1+6+5+2+4</f>
        <v>27</v>
      </c>
      <c r="H30">
        <f t="shared" si="46"/>
        <v>35</v>
      </c>
      <c r="I30">
        <f>60+60</f>
        <v>120</v>
      </c>
      <c r="L30">
        <f t="shared" si="47"/>
        <v>80</v>
      </c>
      <c r="M30">
        <f t="shared" si="48"/>
        <v>0</v>
      </c>
      <c r="N30">
        <f>10*3</f>
        <v>30</v>
      </c>
      <c r="O30">
        <f t="shared" si="49"/>
        <v>230</v>
      </c>
    </row>
    <row r="31" spans="1:15" x14ac:dyDescent="0.25">
      <c r="A31" s="3" t="s">
        <v>157</v>
      </c>
      <c r="B31" s="3">
        <f>1</f>
        <v>1</v>
      </c>
      <c r="C31" s="3">
        <f>1+1</f>
        <v>2</v>
      </c>
      <c r="D31" s="3"/>
      <c r="E31" s="2">
        <f t="shared" si="45"/>
        <v>0.33333333333333331</v>
      </c>
      <c r="F31">
        <f>7+2+3</f>
        <v>12</v>
      </c>
      <c r="G31">
        <f>5+13+9</f>
        <v>27</v>
      </c>
      <c r="H31">
        <f t="shared" si="46"/>
        <v>-15</v>
      </c>
      <c r="K31">
        <f>20</f>
        <v>20</v>
      </c>
      <c r="L31">
        <f t="shared" si="47"/>
        <v>10</v>
      </c>
      <c r="M31">
        <f t="shared" si="48"/>
        <v>0</v>
      </c>
      <c r="N31">
        <f t="shared" si="5"/>
        <v>10</v>
      </c>
      <c r="O31">
        <f t="shared" ref="O31" si="52">SUM(I31:N31)</f>
        <v>40</v>
      </c>
    </row>
    <row r="32" spans="1:15" x14ac:dyDescent="0.25">
      <c r="A32" s="3" t="s">
        <v>45</v>
      </c>
      <c r="B32" s="3">
        <f>1+1+1+1+1</f>
        <v>5</v>
      </c>
      <c r="C32" s="3">
        <f>1+1+1+1+1</f>
        <v>5</v>
      </c>
      <c r="D32" s="3"/>
      <c r="E32" s="2">
        <f t="shared" ref="E32" si="53">(B32)/(B32+C32+D32)</f>
        <v>0.5</v>
      </c>
      <c r="F32">
        <f>2+4+16+2+6+4+10+13+10+3</f>
        <v>70</v>
      </c>
      <c r="G32">
        <f>10+8+1+10+5+14+6+3+1+7</f>
        <v>65</v>
      </c>
      <c r="H32">
        <f t="shared" ref="H32" si="54">F32-G32</f>
        <v>5</v>
      </c>
      <c r="I32">
        <f>60</f>
        <v>60</v>
      </c>
      <c r="K32">
        <f>20</f>
        <v>20</v>
      </c>
      <c r="L32">
        <f t="shared" ref="L32" si="55">B32*10</f>
        <v>50</v>
      </c>
      <c r="M32">
        <f t="shared" ref="M32" si="56">D32*5</f>
        <v>0</v>
      </c>
      <c r="N32">
        <f>10*3</f>
        <v>30</v>
      </c>
      <c r="O32">
        <f t="shared" ref="O32" si="57">SUM(I32:N32)</f>
        <v>160</v>
      </c>
    </row>
    <row r="33" spans="1:15" x14ac:dyDescent="0.25">
      <c r="A33" s="3" t="s">
        <v>46</v>
      </c>
      <c r="B33" s="3">
        <f>1+1+1</f>
        <v>3</v>
      </c>
      <c r="C33" s="3">
        <f>1+1+1+1+1+1+1</f>
        <v>7</v>
      </c>
      <c r="D33" s="3"/>
      <c r="E33" s="2">
        <f t="shared" ref="E33:E121" si="58">(B33)/(B33+C33+D33)</f>
        <v>0.3</v>
      </c>
      <c r="F33">
        <f>6+0+2+7+5+8+4+7+3+4</f>
        <v>46</v>
      </c>
      <c r="G33">
        <f>9+10+5+6+6+6+13+0+10+10</f>
        <v>75</v>
      </c>
      <c r="H33">
        <f t="shared" ref="H33:H121" si="59">F33-G33</f>
        <v>-29</v>
      </c>
      <c r="J33">
        <f>40</f>
        <v>40</v>
      </c>
      <c r="K33">
        <f>20</f>
        <v>20</v>
      </c>
      <c r="L33">
        <f t="shared" ref="L33:L111" si="60">B33*10</f>
        <v>30</v>
      </c>
      <c r="M33">
        <f t="shared" ref="M33:M74" si="61">D33*5</f>
        <v>0</v>
      </c>
      <c r="N33">
        <f>10*3</f>
        <v>30</v>
      </c>
      <c r="O33">
        <f t="shared" ref="O33:O104" si="62">SUM(I33:N33)</f>
        <v>120</v>
      </c>
    </row>
    <row r="34" spans="1:15" x14ac:dyDescent="0.25">
      <c r="A34" s="3" t="s">
        <v>146</v>
      </c>
      <c r="B34" s="3">
        <f>1+1+1</f>
        <v>3</v>
      </c>
      <c r="C34" s="3"/>
      <c r="D34" s="3"/>
      <c r="E34" s="2">
        <f t="shared" si="58"/>
        <v>1</v>
      </c>
      <c r="F34">
        <f>10+15+14</f>
        <v>39</v>
      </c>
      <c r="G34">
        <f>0+0+2</f>
        <v>2</v>
      </c>
      <c r="H34">
        <f t="shared" si="59"/>
        <v>37</v>
      </c>
      <c r="I34">
        <f>60</f>
        <v>60</v>
      </c>
      <c r="L34">
        <f t="shared" si="60"/>
        <v>30</v>
      </c>
      <c r="M34">
        <f t="shared" si="61"/>
        <v>0</v>
      </c>
      <c r="N34">
        <f t="shared" si="5"/>
        <v>10</v>
      </c>
      <c r="O34">
        <f t="shared" ref="O34" si="63">SUM(I34:N34)</f>
        <v>100</v>
      </c>
    </row>
    <row r="35" spans="1:15" x14ac:dyDescent="0.25">
      <c r="A35" s="3" t="s">
        <v>47</v>
      </c>
      <c r="B35" s="3">
        <f>1+1+1</f>
        <v>3</v>
      </c>
      <c r="C35" s="3"/>
      <c r="D35" s="3"/>
      <c r="E35" s="2">
        <f t="shared" si="58"/>
        <v>1</v>
      </c>
      <c r="F35">
        <f>9+8+5</f>
        <v>22</v>
      </c>
      <c r="G35">
        <f>6+4+2</f>
        <v>12</v>
      </c>
      <c r="H35">
        <f t="shared" si="59"/>
        <v>10</v>
      </c>
      <c r="J35">
        <f>40</f>
        <v>40</v>
      </c>
      <c r="L35">
        <f t="shared" si="60"/>
        <v>30</v>
      </c>
      <c r="M35">
        <f t="shared" si="61"/>
        <v>0</v>
      </c>
      <c r="N35">
        <f t="shared" si="5"/>
        <v>10</v>
      </c>
      <c r="O35">
        <f t="shared" ref="O35" si="64">SUM(I35:N35)</f>
        <v>80</v>
      </c>
    </row>
    <row r="36" spans="1:15" x14ac:dyDescent="0.25">
      <c r="A36" s="3" t="s">
        <v>62</v>
      </c>
      <c r="B36" s="3">
        <f>1+1+1</f>
        <v>3</v>
      </c>
      <c r="C36" s="3"/>
      <c r="D36" s="3"/>
      <c r="E36" s="2">
        <f t="shared" ref="E36:E38" si="65">(B36)/(B36+C36+D36)</f>
        <v>1</v>
      </c>
      <c r="F36">
        <f>13+5+1</f>
        <v>19</v>
      </c>
      <c r="G36">
        <f>2+3+0</f>
        <v>5</v>
      </c>
      <c r="H36">
        <f t="shared" ref="H36:H38" si="66">F36-G36</f>
        <v>14</v>
      </c>
      <c r="I36">
        <f>60</f>
        <v>60</v>
      </c>
      <c r="L36">
        <f t="shared" ref="L36:L38" si="67">B36*10</f>
        <v>30</v>
      </c>
      <c r="M36">
        <f t="shared" ref="M36:M38" si="68">D36*5</f>
        <v>0</v>
      </c>
      <c r="N36">
        <f t="shared" si="5"/>
        <v>10</v>
      </c>
      <c r="O36">
        <f t="shared" ref="O36:O38" si="69">SUM(I36:N36)</f>
        <v>100</v>
      </c>
    </row>
    <row r="37" spans="1:15" x14ac:dyDescent="0.25">
      <c r="A37" s="3" t="s">
        <v>158</v>
      </c>
      <c r="B37" s="3">
        <f>1+1</f>
        <v>2</v>
      </c>
      <c r="C37" s="3">
        <f>1+1</f>
        <v>2</v>
      </c>
      <c r="D37" s="3"/>
      <c r="E37" s="2">
        <f t="shared" si="65"/>
        <v>0.5</v>
      </c>
      <c r="F37">
        <f>13+6+9+4</f>
        <v>32</v>
      </c>
      <c r="G37">
        <f>2+8+3+11</f>
        <v>24</v>
      </c>
      <c r="H37">
        <f t="shared" si="66"/>
        <v>8</v>
      </c>
      <c r="J37">
        <f>40</f>
        <v>40</v>
      </c>
      <c r="L37">
        <f t="shared" si="67"/>
        <v>20</v>
      </c>
      <c r="M37">
        <f t="shared" si="68"/>
        <v>0</v>
      </c>
      <c r="N37">
        <f t="shared" si="5"/>
        <v>10</v>
      </c>
      <c r="O37">
        <f t="shared" si="69"/>
        <v>70</v>
      </c>
    </row>
    <row r="38" spans="1:15" x14ac:dyDescent="0.25">
      <c r="A38" s="3" t="s">
        <v>133</v>
      </c>
      <c r="B38" s="3">
        <f>1</f>
        <v>1</v>
      </c>
      <c r="C38" s="3">
        <f>1+1</f>
        <v>2</v>
      </c>
      <c r="D38" s="3"/>
      <c r="E38" s="2">
        <f t="shared" si="65"/>
        <v>0.33333333333333331</v>
      </c>
      <c r="F38">
        <f>5+6+6</f>
        <v>17</v>
      </c>
      <c r="G38">
        <f>8+5+8</f>
        <v>21</v>
      </c>
      <c r="H38">
        <f t="shared" si="66"/>
        <v>-4</v>
      </c>
      <c r="K38">
        <f>20</f>
        <v>20</v>
      </c>
      <c r="L38">
        <f t="shared" si="67"/>
        <v>10</v>
      </c>
      <c r="M38">
        <f t="shared" si="68"/>
        <v>0</v>
      </c>
      <c r="N38">
        <f t="shared" si="5"/>
        <v>10</v>
      </c>
      <c r="O38">
        <f t="shared" si="69"/>
        <v>40</v>
      </c>
    </row>
    <row r="39" spans="1:15" ht="14.25" customHeight="1" x14ac:dyDescent="0.25">
      <c r="B39" s="3"/>
      <c r="C39" s="3"/>
      <c r="D39" s="3"/>
      <c r="E39" s="2" t="e">
        <f t="shared" si="58"/>
        <v>#DIV/0!</v>
      </c>
      <c r="H39">
        <f t="shared" si="59"/>
        <v>0</v>
      </c>
      <c r="L39">
        <v>0</v>
      </c>
      <c r="M39">
        <f t="shared" si="61"/>
        <v>0</v>
      </c>
      <c r="O39">
        <f t="shared" si="62"/>
        <v>0</v>
      </c>
    </row>
    <row r="40" spans="1:15" x14ac:dyDescent="0.25">
      <c r="B40" s="3"/>
      <c r="C40" s="3"/>
      <c r="D40" s="3"/>
      <c r="E40" s="2" t="e">
        <f t="shared" si="58"/>
        <v>#DIV/0!</v>
      </c>
      <c r="H40">
        <f t="shared" si="59"/>
        <v>0</v>
      </c>
      <c r="L40">
        <f t="shared" ref="L40:L42" si="70">B40*10</f>
        <v>0</v>
      </c>
      <c r="M40">
        <f t="shared" si="61"/>
        <v>0</v>
      </c>
      <c r="O40">
        <f t="shared" ref="O40" si="71">SUM(I40:N40)</f>
        <v>0</v>
      </c>
    </row>
    <row r="41" spans="1:15" x14ac:dyDescent="0.25">
      <c r="B41" s="3"/>
      <c r="C41" s="3"/>
      <c r="D41" s="3"/>
      <c r="E41" s="2" t="e">
        <f t="shared" ref="E41" si="72">(B41)/(B41+C41+D41)</f>
        <v>#DIV/0!</v>
      </c>
      <c r="H41">
        <f t="shared" ref="H41" si="73">F41-G41</f>
        <v>0</v>
      </c>
      <c r="L41">
        <f t="shared" si="70"/>
        <v>0</v>
      </c>
      <c r="M41">
        <f t="shared" ref="M41" si="74">D41*5</f>
        <v>0</v>
      </c>
      <c r="O41">
        <f t="shared" ref="O41" si="75">SUM(I41:N41)</f>
        <v>0</v>
      </c>
    </row>
    <row r="42" spans="1:15" x14ac:dyDescent="0.25">
      <c r="B42" s="3"/>
      <c r="C42" s="3"/>
      <c r="D42" s="3"/>
      <c r="E42" s="2" t="e">
        <f t="shared" ref="E42" si="76">(B42)/(B42+C42+D42)</f>
        <v>#DIV/0!</v>
      </c>
      <c r="H42">
        <f t="shared" ref="H42" si="77">F42-G42</f>
        <v>0</v>
      </c>
      <c r="L42">
        <f t="shared" si="70"/>
        <v>0</v>
      </c>
      <c r="M42">
        <f t="shared" ref="M42" si="78">D42*5</f>
        <v>0</v>
      </c>
      <c r="O42">
        <f t="shared" ref="O42" si="79">SUM(I42:N42)</f>
        <v>0</v>
      </c>
    </row>
    <row r="43" spans="1:15" x14ac:dyDescent="0.25">
      <c r="B43" s="3"/>
      <c r="C43" s="3"/>
      <c r="D43" s="3"/>
      <c r="E43" s="2" t="e">
        <f t="shared" ref="E43" si="80">(B43)/(B43+C43+D43)</f>
        <v>#DIV/0!</v>
      </c>
      <c r="H43">
        <f t="shared" ref="H43" si="81">F43-G43</f>
        <v>0</v>
      </c>
      <c r="L43">
        <f t="shared" ref="L43" si="82">B43*10</f>
        <v>0</v>
      </c>
      <c r="M43">
        <f t="shared" ref="M43" si="83">D43*5</f>
        <v>0</v>
      </c>
      <c r="O43">
        <f t="shared" ref="O43" si="84">SUM(I43:N43)</f>
        <v>0</v>
      </c>
    </row>
    <row r="44" spans="1:15" x14ac:dyDescent="0.25">
      <c r="B44" s="3"/>
      <c r="C44" s="3"/>
      <c r="D44" s="3"/>
      <c r="E44" s="2" t="e">
        <f t="shared" si="58"/>
        <v>#DIV/0!</v>
      </c>
      <c r="H44">
        <f t="shared" si="59"/>
        <v>0</v>
      </c>
      <c r="L44">
        <f t="shared" ref="L44:L45" si="85">B44*10</f>
        <v>0</v>
      </c>
      <c r="M44">
        <f t="shared" si="61"/>
        <v>0</v>
      </c>
      <c r="O44">
        <f t="shared" si="62"/>
        <v>0</v>
      </c>
    </row>
    <row r="45" spans="1:15" x14ac:dyDescent="0.25">
      <c r="B45" s="3"/>
      <c r="C45" s="3"/>
      <c r="D45" s="3"/>
      <c r="E45" s="2" t="e">
        <f t="shared" si="58"/>
        <v>#DIV/0!</v>
      </c>
      <c r="H45">
        <f t="shared" si="59"/>
        <v>0</v>
      </c>
      <c r="L45">
        <f t="shared" si="85"/>
        <v>0</v>
      </c>
      <c r="M45">
        <f t="shared" si="61"/>
        <v>0</v>
      </c>
      <c r="O45">
        <f t="shared" ref="O45" si="86">SUM(I45:N45)</f>
        <v>0</v>
      </c>
    </row>
    <row r="46" spans="1:15" x14ac:dyDescent="0.25">
      <c r="B46" s="3"/>
      <c r="C46" s="3"/>
      <c r="D46" s="3"/>
      <c r="E46" s="2" t="e">
        <f t="shared" si="58"/>
        <v>#DIV/0!</v>
      </c>
      <c r="H46">
        <f t="shared" si="59"/>
        <v>0</v>
      </c>
      <c r="L46">
        <f t="shared" ref="L46:L49" si="87">B46*10</f>
        <v>0</v>
      </c>
      <c r="M46">
        <f t="shared" si="61"/>
        <v>0</v>
      </c>
      <c r="O46">
        <f t="shared" si="62"/>
        <v>0</v>
      </c>
    </row>
    <row r="47" spans="1:15" x14ac:dyDescent="0.25">
      <c r="B47" s="3"/>
      <c r="C47" s="3"/>
      <c r="D47" s="3"/>
      <c r="E47" s="2" t="e">
        <f t="shared" ref="E47" si="88">(B47)/(B47+C47+D47)</f>
        <v>#DIV/0!</v>
      </c>
      <c r="H47">
        <f t="shared" ref="H47" si="89">F47-G47</f>
        <v>0</v>
      </c>
      <c r="L47">
        <f t="shared" si="87"/>
        <v>0</v>
      </c>
      <c r="M47">
        <f t="shared" ref="M47" si="90">D47*5</f>
        <v>0</v>
      </c>
      <c r="O47">
        <f t="shared" ref="O47" si="91">SUM(I47:N47)</f>
        <v>0</v>
      </c>
    </row>
    <row r="48" spans="1:15" x14ac:dyDescent="0.25">
      <c r="B48" s="3"/>
      <c r="C48" s="3"/>
      <c r="D48" s="3"/>
      <c r="E48" s="2" t="e">
        <f t="shared" ref="E48:E49" si="92">(B48)/(B48+C48+D48)</f>
        <v>#DIV/0!</v>
      </c>
      <c r="H48">
        <f t="shared" ref="H48:H49" si="93">F48-G48</f>
        <v>0</v>
      </c>
      <c r="L48">
        <f t="shared" si="87"/>
        <v>0</v>
      </c>
      <c r="M48">
        <f t="shared" ref="M48:M49" si="94">D48*5</f>
        <v>0</v>
      </c>
      <c r="O48">
        <f t="shared" ref="O48:O49" si="95">SUM(I48:N48)</f>
        <v>0</v>
      </c>
    </row>
    <row r="49" spans="2:15" x14ac:dyDescent="0.25">
      <c r="B49" s="3"/>
      <c r="C49" s="3"/>
      <c r="D49" s="3"/>
      <c r="E49" s="2" t="e">
        <f t="shared" si="92"/>
        <v>#DIV/0!</v>
      </c>
      <c r="H49">
        <f t="shared" si="93"/>
        <v>0</v>
      </c>
      <c r="L49">
        <f t="shared" si="87"/>
        <v>0</v>
      </c>
      <c r="M49">
        <f t="shared" si="94"/>
        <v>0</v>
      </c>
      <c r="O49">
        <f t="shared" si="95"/>
        <v>0</v>
      </c>
    </row>
    <row r="50" spans="2:15" x14ac:dyDescent="0.25">
      <c r="B50" s="3"/>
      <c r="C50" s="3"/>
      <c r="D50" s="3"/>
      <c r="E50" s="2" t="e">
        <f t="shared" ref="E50:E52" si="96">(B50)/(B50+C50+D50)</f>
        <v>#DIV/0!</v>
      </c>
      <c r="H50">
        <f t="shared" ref="H50:H52" si="97">F50-G50</f>
        <v>0</v>
      </c>
      <c r="L50">
        <f t="shared" ref="L50:L52" si="98">B50*10</f>
        <v>0</v>
      </c>
      <c r="M50">
        <f t="shared" ref="M50:M52" si="99">D50*5</f>
        <v>0</v>
      </c>
      <c r="O50">
        <f t="shared" ref="O50" si="100">SUM(I50:N50)</f>
        <v>0</v>
      </c>
    </row>
    <row r="51" spans="2:15" x14ac:dyDescent="0.25">
      <c r="B51" s="3"/>
      <c r="C51" s="3"/>
      <c r="D51" s="3"/>
      <c r="E51" s="2" t="e">
        <f t="shared" si="96"/>
        <v>#DIV/0!</v>
      </c>
      <c r="H51">
        <f t="shared" si="97"/>
        <v>0</v>
      </c>
      <c r="L51">
        <f t="shared" si="98"/>
        <v>0</v>
      </c>
      <c r="M51">
        <f t="shared" si="99"/>
        <v>0</v>
      </c>
      <c r="O51">
        <f t="shared" ref="O51" si="101">SUM(I51:N51)</f>
        <v>0</v>
      </c>
    </row>
    <row r="52" spans="2:15" x14ac:dyDescent="0.25">
      <c r="B52" s="3"/>
      <c r="C52" s="3"/>
      <c r="D52" s="3"/>
      <c r="E52" s="2" t="e">
        <f t="shared" si="96"/>
        <v>#DIV/0!</v>
      </c>
      <c r="H52">
        <f t="shared" si="97"/>
        <v>0</v>
      </c>
      <c r="L52">
        <f t="shared" si="98"/>
        <v>0</v>
      </c>
      <c r="M52">
        <f t="shared" si="99"/>
        <v>0</v>
      </c>
      <c r="O52">
        <f t="shared" ref="O52" si="102">SUM(I52:N52)</f>
        <v>0</v>
      </c>
    </row>
    <row r="53" spans="2:15" x14ac:dyDescent="0.25">
      <c r="B53" s="3"/>
      <c r="C53" s="3"/>
      <c r="D53" s="3"/>
      <c r="E53" s="2" t="e">
        <f t="shared" si="58"/>
        <v>#DIV/0!</v>
      </c>
      <c r="H53">
        <f t="shared" si="59"/>
        <v>0</v>
      </c>
      <c r="L53">
        <f t="shared" ref="L53:L59" si="103">B53*10</f>
        <v>0</v>
      </c>
      <c r="M53">
        <f t="shared" si="61"/>
        <v>0</v>
      </c>
      <c r="O53">
        <f t="shared" ref="O53:O59" si="104">SUM(I53:N53)</f>
        <v>0</v>
      </c>
    </row>
    <row r="54" spans="2:15" x14ac:dyDescent="0.25">
      <c r="B54" s="3"/>
      <c r="C54" s="3"/>
      <c r="D54" s="3"/>
      <c r="E54" s="2" t="e">
        <f t="shared" ref="E54:E56" si="105">(B54)/(B54+C54+D54)</f>
        <v>#DIV/0!</v>
      </c>
      <c r="H54">
        <f t="shared" ref="H54:H56" si="106">F54-G54</f>
        <v>0</v>
      </c>
      <c r="L54">
        <f t="shared" si="103"/>
        <v>0</v>
      </c>
      <c r="M54">
        <f t="shared" ref="M54:M56" si="107">D54*5</f>
        <v>0</v>
      </c>
      <c r="O54">
        <f t="shared" si="104"/>
        <v>0</v>
      </c>
    </row>
    <row r="55" spans="2:15" x14ac:dyDescent="0.25">
      <c r="B55" s="3"/>
      <c r="C55" s="3"/>
      <c r="D55" s="3"/>
      <c r="E55" s="2" t="e">
        <f t="shared" si="105"/>
        <v>#DIV/0!</v>
      </c>
      <c r="H55">
        <f t="shared" si="106"/>
        <v>0</v>
      </c>
      <c r="L55">
        <f t="shared" si="103"/>
        <v>0</v>
      </c>
      <c r="M55">
        <f t="shared" si="107"/>
        <v>0</v>
      </c>
      <c r="O55">
        <f t="shared" si="104"/>
        <v>0</v>
      </c>
    </row>
    <row r="56" spans="2:15" x14ac:dyDescent="0.25">
      <c r="B56" s="3"/>
      <c r="C56" s="3"/>
      <c r="D56" s="3"/>
      <c r="E56" s="2" t="e">
        <f t="shared" si="105"/>
        <v>#DIV/0!</v>
      </c>
      <c r="H56">
        <f t="shared" si="106"/>
        <v>0</v>
      </c>
      <c r="L56">
        <f t="shared" ref="L56" si="108">B56*10</f>
        <v>0</v>
      </c>
      <c r="M56">
        <f t="shared" si="107"/>
        <v>0</v>
      </c>
      <c r="O56">
        <f t="shared" ref="O56" si="109">SUM(I56:N56)</f>
        <v>0</v>
      </c>
    </row>
    <row r="57" spans="2:15" x14ac:dyDescent="0.25">
      <c r="B57" s="3"/>
      <c r="C57" s="3"/>
      <c r="D57" s="3"/>
      <c r="E57" s="2" t="e">
        <f t="shared" ref="E57:E59" si="110">(B57)/(B57+C57+D57)</f>
        <v>#DIV/0!</v>
      </c>
      <c r="H57">
        <f t="shared" ref="H57:H59" si="111">F57-G57</f>
        <v>0</v>
      </c>
      <c r="L57">
        <f t="shared" si="103"/>
        <v>0</v>
      </c>
      <c r="M57">
        <f t="shared" ref="M57:M59" si="112">D57*5</f>
        <v>0</v>
      </c>
      <c r="O57">
        <f t="shared" si="104"/>
        <v>0</v>
      </c>
    </row>
    <row r="58" spans="2:15" x14ac:dyDescent="0.25">
      <c r="B58" s="3"/>
      <c r="C58" s="3"/>
      <c r="D58" s="3"/>
      <c r="E58" s="2" t="e">
        <f t="shared" si="110"/>
        <v>#DIV/0!</v>
      </c>
      <c r="H58">
        <f t="shared" si="111"/>
        <v>0</v>
      </c>
      <c r="L58">
        <f t="shared" si="103"/>
        <v>0</v>
      </c>
      <c r="M58">
        <f t="shared" si="112"/>
        <v>0</v>
      </c>
      <c r="O58">
        <f t="shared" si="104"/>
        <v>0</v>
      </c>
    </row>
    <row r="59" spans="2:15" x14ac:dyDescent="0.25">
      <c r="B59" s="3"/>
      <c r="C59" s="3"/>
      <c r="D59" s="3"/>
      <c r="E59" s="2" t="e">
        <f t="shared" si="110"/>
        <v>#DIV/0!</v>
      </c>
      <c r="H59">
        <f t="shared" si="111"/>
        <v>0</v>
      </c>
      <c r="L59">
        <f t="shared" si="103"/>
        <v>0</v>
      </c>
      <c r="M59">
        <f t="shared" si="112"/>
        <v>0</v>
      </c>
      <c r="O59">
        <f t="shared" si="104"/>
        <v>0</v>
      </c>
    </row>
    <row r="60" spans="2:15" x14ac:dyDescent="0.25">
      <c r="B60" s="3"/>
      <c r="C60" s="3"/>
      <c r="D60" s="3"/>
      <c r="E60" s="2" t="e">
        <f t="shared" si="58"/>
        <v>#DIV/0!</v>
      </c>
      <c r="H60">
        <f t="shared" si="59"/>
        <v>0</v>
      </c>
      <c r="L60">
        <f t="shared" si="60"/>
        <v>0</v>
      </c>
      <c r="M60">
        <f t="shared" si="61"/>
        <v>0</v>
      </c>
      <c r="O60">
        <f t="shared" si="62"/>
        <v>0</v>
      </c>
    </row>
    <row r="61" spans="2:15" x14ac:dyDescent="0.25">
      <c r="B61" s="3"/>
      <c r="C61" s="3"/>
      <c r="D61" s="3"/>
      <c r="E61" s="2" t="e">
        <f t="shared" si="58"/>
        <v>#DIV/0!</v>
      </c>
      <c r="H61">
        <f t="shared" si="59"/>
        <v>0</v>
      </c>
      <c r="L61">
        <f t="shared" si="60"/>
        <v>0</v>
      </c>
      <c r="M61">
        <f t="shared" si="61"/>
        <v>0</v>
      </c>
      <c r="O61">
        <f t="shared" ref="O61" si="113">SUM(I61:N61)</f>
        <v>0</v>
      </c>
    </row>
    <row r="62" spans="2:15" x14ac:dyDescent="0.25">
      <c r="B62" s="3"/>
      <c r="C62" s="3"/>
      <c r="D62" s="3"/>
      <c r="E62" s="2" t="e">
        <f t="shared" si="58"/>
        <v>#DIV/0!</v>
      </c>
      <c r="H62">
        <f t="shared" si="59"/>
        <v>0</v>
      </c>
      <c r="L62">
        <f t="shared" si="60"/>
        <v>0</v>
      </c>
      <c r="M62">
        <f t="shared" si="61"/>
        <v>0</v>
      </c>
      <c r="O62">
        <f t="shared" ref="O62" si="114">SUM(I62:N62)</f>
        <v>0</v>
      </c>
    </row>
    <row r="63" spans="2:15" x14ac:dyDescent="0.25">
      <c r="B63" s="3"/>
      <c r="C63" s="3"/>
      <c r="D63" s="3"/>
      <c r="E63" s="2" t="e">
        <f t="shared" si="58"/>
        <v>#DIV/0!</v>
      </c>
      <c r="H63">
        <f t="shared" si="59"/>
        <v>0</v>
      </c>
      <c r="L63">
        <f t="shared" si="60"/>
        <v>0</v>
      </c>
      <c r="M63">
        <f t="shared" si="61"/>
        <v>0</v>
      </c>
      <c r="O63">
        <f t="shared" ref="O63" si="115">SUM(I63:N63)</f>
        <v>0</v>
      </c>
    </row>
    <row r="64" spans="2:15" x14ac:dyDescent="0.25">
      <c r="B64" s="3"/>
      <c r="C64" s="3"/>
      <c r="D64" s="3"/>
      <c r="E64" s="2" t="e">
        <f t="shared" si="58"/>
        <v>#DIV/0!</v>
      </c>
      <c r="H64">
        <f t="shared" si="59"/>
        <v>0</v>
      </c>
      <c r="L64">
        <f t="shared" si="60"/>
        <v>0</v>
      </c>
      <c r="M64">
        <f t="shared" si="61"/>
        <v>0</v>
      </c>
      <c r="O64">
        <f t="shared" si="62"/>
        <v>0</v>
      </c>
    </row>
    <row r="65" spans="5:15" x14ac:dyDescent="0.25">
      <c r="E65" s="2" t="e">
        <f t="shared" si="58"/>
        <v>#DIV/0!</v>
      </c>
      <c r="H65">
        <f t="shared" si="59"/>
        <v>0</v>
      </c>
      <c r="L65">
        <f t="shared" si="60"/>
        <v>0</v>
      </c>
      <c r="M65">
        <f t="shared" si="61"/>
        <v>0</v>
      </c>
      <c r="O65">
        <f t="shared" si="62"/>
        <v>0</v>
      </c>
    </row>
    <row r="66" spans="5:15" x14ac:dyDescent="0.25">
      <c r="E66" s="2" t="e">
        <f t="shared" si="58"/>
        <v>#DIV/0!</v>
      </c>
      <c r="H66">
        <f t="shared" si="59"/>
        <v>0</v>
      </c>
      <c r="L66">
        <f t="shared" si="60"/>
        <v>0</v>
      </c>
      <c r="M66">
        <f t="shared" si="61"/>
        <v>0</v>
      </c>
      <c r="O66">
        <f t="shared" ref="O66" si="116">SUM(I66:N66)</f>
        <v>0</v>
      </c>
    </row>
    <row r="67" spans="5:15" x14ac:dyDescent="0.25">
      <c r="E67" s="2" t="e">
        <f t="shared" si="58"/>
        <v>#DIV/0!</v>
      </c>
      <c r="H67">
        <f t="shared" si="59"/>
        <v>0</v>
      </c>
      <c r="L67">
        <f t="shared" si="60"/>
        <v>0</v>
      </c>
      <c r="M67">
        <f t="shared" si="61"/>
        <v>0</v>
      </c>
      <c r="O67">
        <f t="shared" si="62"/>
        <v>0</v>
      </c>
    </row>
    <row r="68" spans="5:15" x14ac:dyDescent="0.25">
      <c r="E68" s="2" t="e">
        <f t="shared" si="58"/>
        <v>#DIV/0!</v>
      </c>
      <c r="H68">
        <f t="shared" si="59"/>
        <v>0</v>
      </c>
      <c r="L68">
        <f t="shared" si="60"/>
        <v>0</v>
      </c>
      <c r="M68">
        <f t="shared" si="61"/>
        <v>0</v>
      </c>
      <c r="O68">
        <f t="shared" si="62"/>
        <v>0</v>
      </c>
    </row>
    <row r="69" spans="5:15" x14ac:dyDescent="0.25">
      <c r="E69" s="2" t="e">
        <f t="shared" si="58"/>
        <v>#DIV/0!</v>
      </c>
      <c r="H69">
        <f t="shared" si="59"/>
        <v>0</v>
      </c>
      <c r="L69">
        <f t="shared" si="60"/>
        <v>0</v>
      </c>
      <c r="M69">
        <f t="shared" si="61"/>
        <v>0</v>
      </c>
      <c r="O69">
        <f t="shared" ref="O69" si="117">SUM(I69:N69)</f>
        <v>0</v>
      </c>
    </row>
    <row r="70" spans="5:15" x14ac:dyDescent="0.25">
      <c r="E70" s="2" t="e">
        <f t="shared" si="58"/>
        <v>#DIV/0!</v>
      </c>
      <c r="H70">
        <f t="shared" si="59"/>
        <v>0</v>
      </c>
      <c r="L70">
        <f t="shared" si="60"/>
        <v>0</v>
      </c>
      <c r="M70">
        <f t="shared" si="61"/>
        <v>0</v>
      </c>
      <c r="O70">
        <f t="shared" ref="O70" si="118">SUM(I70:N70)</f>
        <v>0</v>
      </c>
    </row>
    <row r="71" spans="5:15" x14ac:dyDescent="0.25">
      <c r="E71" s="2" t="e">
        <f t="shared" si="58"/>
        <v>#DIV/0!</v>
      </c>
      <c r="H71">
        <f t="shared" si="59"/>
        <v>0</v>
      </c>
      <c r="L71">
        <f t="shared" si="60"/>
        <v>0</v>
      </c>
      <c r="M71">
        <f t="shared" si="61"/>
        <v>0</v>
      </c>
      <c r="O71">
        <f t="shared" si="62"/>
        <v>0</v>
      </c>
    </row>
    <row r="72" spans="5:15" x14ac:dyDescent="0.25">
      <c r="E72" s="2" t="e">
        <f t="shared" si="58"/>
        <v>#DIV/0!</v>
      </c>
      <c r="H72">
        <f t="shared" si="59"/>
        <v>0</v>
      </c>
      <c r="L72">
        <f t="shared" si="60"/>
        <v>0</v>
      </c>
      <c r="M72">
        <f t="shared" si="61"/>
        <v>0</v>
      </c>
      <c r="O72">
        <f t="shared" si="62"/>
        <v>0</v>
      </c>
    </row>
    <row r="73" spans="5:15" x14ac:dyDescent="0.25">
      <c r="E73" s="2" t="e">
        <f t="shared" si="58"/>
        <v>#DIV/0!</v>
      </c>
      <c r="H73">
        <f t="shared" si="59"/>
        <v>0</v>
      </c>
      <c r="L73">
        <f t="shared" si="60"/>
        <v>0</v>
      </c>
      <c r="M73">
        <f t="shared" si="61"/>
        <v>0</v>
      </c>
      <c r="O73">
        <f t="shared" ref="O73" si="119">SUM(I73:N73)</f>
        <v>0</v>
      </c>
    </row>
    <row r="74" spans="5:15" x14ac:dyDescent="0.25">
      <c r="E74" s="2" t="e">
        <f t="shared" si="58"/>
        <v>#DIV/0!</v>
      </c>
      <c r="H74">
        <f t="shared" si="59"/>
        <v>0</v>
      </c>
      <c r="L74">
        <f t="shared" si="60"/>
        <v>0</v>
      </c>
      <c r="M74">
        <f t="shared" si="61"/>
        <v>0</v>
      </c>
      <c r="O74">
        <f t="shared" si="62"/>
        <v>0</v>
      </c>
    </row>
    <row r="75" spans="5:15" x14ac:dyDescent="0.25">
      <c r="E75" s="2" t="e">
        <f t="shared" si="58"/>
        <v>#DIV/0!</v>
      </c>
      <c r="H75">
        <f t="shared" si="59"/>
        <v>0</v>
      </c>
      <c r="L75">
        <f t="shared" si="60"/>
        <v>0</v>
      </c>
      <c r="M75">
        <v>0</v>
      </c>
      <c r="O75">
        <f t="shared" si="62"/>
        <v>0</v>
      </c>
    </row>
    <row r="76" spans="5:15" x14ac:dyDescent="0.25">
      <c r="E76" s="2" t="e">
        <f t="shared" si="58"/>
        <v>#DIV/0!</v>
      </c>
      <c r="H76">
        <f t="shared" si="59"/>
        <v>0</v>
      </c>
      <c r="L76">
        <f t="shared" si="60"/>
        <v>0</v>
      </c>
      <c r="M76">
        <f t="shared" ref="M76:M134" si="120">D76*5</f>
        <v>0</v>
      </c>
      <c r="O76">
        <f t="shared" si="62"/>
        <v>0</v>
      </c>
    </row>
    <row r="77" spans="5:15" x14ac:dyDescent="0.25">
      <c r="E77" s="2" t="e">
        <f t="shared" si="58"/>
        <v>#DIV/0!</v>
      </c>
      <c r="H77">
        <f t="shared" si="59"/>
        <v>0</v>
      </c>
      <c r="L77">
        <f t="shared" si="60"/>
        <v>0</v>
      </c>
      <c r="M77">
        <f t="shared" si="120"/>
        <v>0</v>
      </c>
      <c r="O77">
        <f t="shared" si="62"/>
        <v>0</v>
      </c>
    </row>
    <row r="78" spans="5:15" x14ac:dyDescent="0.25">
      <c r="E78" s="2" t="e">
        <f t="shared" si="58"/>
        <v>#DIV/0!</v>
      </c>
      <c r="H78">
        <f t="shared" si="59"/>
        <v>0</v>
      </c>
      <c r="L78">
        <f t="shared" si="60"/>
        <v>0</v>
      </c>
      <c r="M78">
        <f t="shared" si="120"/>
        <v>0</v>
      </c>
      <c r="O78">
        <f t="shared" si="62"/>
        <v>0</v>
      </c>
    </row>
    <row r="79" spans="5:15" x14ac:dyDescent="0.25">
      <c r="E79" s="2" t="e">
        <f t="shared" si="58"/>
        <v>#DIV/0!</v>
      </c>
      <c r="H79">
        <f t="shared" si="59"/>
        <v>0</v>
      </c>
      <c r="L79">
        <f t="shared" si="60"/>
        <v>0</v>
      </c>
      <c r="M79">
        <f t="shared" si="120"/>
        <v>0</v>
      </c>
      <c r="O79">
        <f t="shared" si="62"/>
        <v>0</v>
      </c>
    </row>
    <row r="80" spans="5:15" x14ac:dyDescent="0.25">
      <c r="E80" s="2" t="e">
        <f t="shared" si="58"/>
        <v>#DIV/0!</v>
      </c>
      <c r="H80">
        <f t="shared" si="59"/>
        <v>0</v>
      </c>
      <c r="L80">
        <f t="shared" si="60"/>
        <v>0</v>
      </c>
      <c r="M80">
        <f t="shared" si="120"/>
        <v>0</v>
      </c>
      <c r="O80">
        <f t="shared" si="62"/>
        <v>0</v>
      </c>
    </row>
    <row r="81" spans="1:16" x14ac:dyDescent="0.25">
      <c r="E81" s="2" t="e">
        <f t="shared" si="58"/>
        <v>#DIV/0!</v>
      </c>
      <c r="H81">
        <f t="shared" si="59"/>
        <v>0</v>
      </c>
      <c r="L81">
        <f t="shared" si="60"/>
        <v>0</v>
      </c>
      <c r="M81">
        <f t="shared" si="120"/>
        <v>0</v>
      </c>
      <c r="O81">
        <f t="shared" si="62"/>
        <v>0</v>
      </c>
    </row>
    <row r="82" spans="1:16" x14ac:dyDescent="0.25">
      <c r="E82" s="2" t="e">
        <f t="shared" si="58"/>
        <v>#DIV/0!</v>
      </c>
      <c r="H82">
        <f t="shared" si="59"/>
        <v>0</v>
      </c>
      <c r="L82">
        <f t="shared" si="60"/>
        <v>0</v>
      </c>
      <c r="M82">
        <f t="shared" si="120"/>
        <v>0</v>
      </c>
      <c r="O82">
        <f t="shared" si="62"/>
        <v>0</v>
      </c>
    </row>
    <row r="83" spans="1:16" x14ac:dyDescent="0.25">
      <c r="E83" s="2" t="e">
        <f t="shared" si="58"/>
        <v>#DIV/0!</v>
      </c>
      <c r="H83">
        <f t="shared" si="59"/>
        <v>0</v>
      </c>
      <c r="L83">
        <f t="shared" si="60"/>
        <v>0</v>
      </c>
      <c r="M83">
        <f t="shared" si="120"/>
        <v>0</v>
      </c>
      <c r="O83">
        <f t="shared" si="62"/>
        <v>0</v>
      </c>
    </row>
    <row r="84" spans="1:16" x14ac:dyDescent="0.25">
      <c r="E84" s="2" t="e">
        <f t="shared" si="58"/>
        <v>#DIV/0!</v>
      </c>
      <c r="H84">
        <f t="shared" si="59"/>
        <v>0</v>
      </c>
      <c r="L84">
        <f t="shared" si="60"/>
        <v>0</v>
      </c>
      <c r="M84">
        <f t="shared" si="120"/>
        <v>0</v>
      </c>
      <c r="O84">
        <f t="shared" si="62"/>
        <v>0</v>
      </c>
    </row>
    <row r="85" spans="1:16" x14ac:dyDescent="0.25">
      <c r="E85" s="2" t="e">
        <f t="shared" si="58"/>
        <v>#DIV/0!</v>
      </c>
      <c r="H85">
        <f t="shared" si="59"/>
        <v>0</v>
      </c>
      <c r="L85">
        <f t="shared" si="60"/>
        <v>0</v>
      </c>
      <c r="M85">
        <f t="shared" si="120"/>
        <v>0</v>
      </c>
      <c r="O85">
        <f t="shared" ref="O85" si="121">SUM(I85:N85)</f>
        <v>0</v>
      </c>
    </row>
    <row r="86" spans="1:16" x14ac:dyDescent="0.25">
      <c r="E86" s="2" t="e">
        <f t="shared" si="58"/>
        <v>#DIV/0!</v>
      </c>
      <c r="H86">
        <f t="shared" si="59"/>
        <v>0</v>
      </c>
      <c r="L86">
        <f t="shared" si="60"/>
        <v>0</v>
      </c>
      <c r="M86">
        <f t="shared" si="120"/>
        <v>0</v>
      </c>
      <c r="O86">
        <f t="shared" si="62"/>
        <v>0</v>
      </c>
    </row>
    <row r="87" spans="1:16" x14ac:dyDescent="0.25">
      <c r="E87" s="2" t="e">
        <f t="shared" si="58"/>
        <v>#DIV/0!</v>
      </c>
      <c r="H87">
        <f t="shared" si="59"/>
        <v>0</v>
      </c>
      <c r="L87">
        <f t="shared" si="60"/>
        <v>0</v>
      </c>
      <c r="M87">
        <f t="shared" si="120"/>
        <v>0</v>
      </c>
      <c r="O87">
        <f t="shared" si="62"/>
        <v>0</v>
      </c>
    </row>
    <row r="88" spans="1:16" x14ac:dyDescent="0.25">
      <c r="E88" s="2" t="e">
        <f t="shared" si="58"/>
        <v>#DIV/0!</v>
      </c>
      <c r="H88">
        <f t="shared" si="59"/>
        <v>0</v>
      </c>
      <c r="L88">
        <f t="shared" si="60"/>
        <v>0</v>
      </c>
      <c r="M88">
        <f t="shared" si="120"/>
        <v>0</v>
      </c>
      <c r="O88">
        <f t="shared" si="62"/>
        <v>0</v>
      </c>
    </row>
    <row r="89" spans="1:16" x14ac:dyDescent="0.25">
      <c r="E89" s="2" t="e">
        <f t="shared" si="58"/>
        <v>#DIV/0!</v>
      </c>
      <c r="H89">
        <f t="shared" si="59"/>
        <v>0</v>
      </c>
      <c r="L89">
        <f t="shared" si="60"/>
        <v>0</v>
      </c>
      <c r="M89">
        <f t="shared" si="120"/>
        <v>0</v>
      </c>
      <c r="O89">
        <f t="shared" si="62"/>
        <v>0</v>
      </c>
    </row>
    <row r="90" spans="1:16" x14ac:dyDescent="0.25">
      <c r="E90" s="2" t="e">
        <f t="shared" si="58"/>
        <v>#DIV/0!</v>
      </c>
      <c r="H90">
        <f t="shared" si="59"/>
        <v>0</v>
      </c>
      <c r="L90">
        <f t="shared" si="60"/>
        <v>0</v>
      </c>
      <c r="M90">
        <f t="shared" si="120"/>
        <v>0</v>
      </c>
      <c r="O90">
        <f t="shared" si="62"/>
        <v>0</v>
      </c>
    </row>
    <row r="91" spans="1:16" x14ac:dyDescent="0.25">
      <c r="E91" s="2" t="e">
        <f t="shared" si="58"/>
        <v>#DIV/0!</v>
      </c>
      <c r="H91">
        <f t="shared" si="59"/>
        <v>0</v>
      </c>
      <c r="L91">
        <f t="shared" si="60"/>
        <v>0</v>
      </c>
      <c r="M91">
        <f t="shared" si="120"/>
        <v>0</v>
      </c>
      <c r="O91">
        <f t="shared" si="62"/>
        <v>0</v>
      </c>
    </row>
    <row r="92" spans="1:16" x14ac:dyDescent="0.25">
      <c r="E92" s="2" t="e">
        <f t="shared" si="58"/>
        <v>#DIV/0!</v>
      </c>
      <c r="H92">
        <f t="shared" si="59"/>
        <v>0</v>
      </c>
      <c r="L92">
        <f t="shared" si="60"/>
        <v>0</v>
      </c>
      <c r="M92">
        <f t="shared" si="120"/>
        <v>0</v>
      </c>
      <c r="O92">
        <f t="shared" ref="O92" si="122">SUM(I92:N92)</f>
        <v>0</v>
      </c>
    </row>
    <row r="93" spans="1:16" x14ac:dyDescent="0.25">
      <c r="E93" s="2" t="e">
        <f t="shared" si="58"/>
        <v>#DIV/0!</v>
      </c>
      <c r="H93">
        <f t="shared" si="59"/>
        <v>0</v>
      </c>
      <c r="L93">
        <f t="shared" si="60"/>
        <v>0</v>
      </c>
      <c r="M93">
        <f t="shared" si="120"/>
        <v>0</v>
      </c>
      <c r="O93">
        <f t="shared" si="62"/>
        <v>0</v>
      </c>
    </row>
    <row r="94" spans="1:16" x14ac:dyDescent="0.25">
      <c r="E94" s="2" t="e">
        <f t="shared" si="58"/>
        <v>#DIV/0!</v>
      </c>
      <c r="H94">
        <f t="shared" si="59"/>
        <v>0</v>
      </c>
      <c r="L94">
        <f t="shared" si="60"/>
        <v>0</v>
      </c>
      <c r="M94">
        <f t="shared" si="120"/>
        <v>0</v>
      </c>
      <c r="O94">
        <f t="shared" si="62"/>
        <v>0</v>
      </c>
    </row>
    <row r="95" spans="1:16" x14ac:dyDescent="0.25">
      <c r="E95" s="2" t="e">
        <f t="shared" si="58"/>
        <v>#DIV/0!</v>
      </c>
      <c r="H95">
        <f t="shared" si="59"/>
        <v>0</v>
      </c>
      <c r="L95">
        <f t="shared" si="60"/>
        <v>0</v>
      </c>
      <c r="M95">
        <f t="shared" si="120"/>
        <v>0</v>
      </c>
      <c r="O95">
        <f t="shared" si="62"/>
        <v>0</v>
      </c>
    </row>
    <row r="96" spans="1:16" x14ac:dyDescent="0.25">
      <c r="A96" s="6"/>
      <c r="B96" s="4"/>
      <c r="C96" s="4"/>
      <c r="D96" s="4"/>
      <c r="E96" s="5" t="e">
        <f t="shared" si="58"/>
        <v>#DIV/0!</v>
      </c>
      <c r="F96" s="4"/>
      <c r="G96" s="4"/>
      <c r="H96" s="4">
        <f t="shared" si="59"/>
        <v>0</v>
      </c>
      <c r="L96" s="4">
        <f t="shared" si="60"/>
        <v>0</v>
      </c>
      <c r="M96" s="4">
        <f t="shared" si="120"/>
        <v>0</v>
      </c>
      <c r="N96" s="4"/>
      <c r="O96" s="4">
        <f t="shared" si="62"/>
        <v>0</v>
      </c>
      <c r="P96" s="4"/>
    </row>
    <row r="97" spans="1:16" x14ac:dyDescent="0.25">
      <c r="E97" s="2" t="e">
        <f t="shared" si="58"/>
        <v>#DIV/0!</v>
      </c>
      <c r="H97">
        <f t="shared" si="59"/>
        <v>0</v>
      </c>
      <c r="L97">
        <f t="shared" si="60"/>
        <v>0</v>
      </c>
      <c r="M97">
        <f t="shared" si="120"/>
        <v>0</v>
      </c>
      <c r="O97">
        <f t="shared" si="62"/>
        <v>0</v>
      </c>
      <c r="P97" s="4"/>
    </row>
    <row r="98" spans="1:16" x14ac:dyDescent="0.25">
      <c r="E98" s="2" t="e">
        <f t="shared" si="58"/>
        <v>#DIV/0!</v>
      </c>
      <c r="H98">
        <f t="shared" si="59"/>
        <v>0</v>
      </c>
      <c r="L98">
        <f t="shared" si="60"/>
        <v>0</v>
      </c>
      <c r="M98">
        <f t="shared" si="120"/>
        <v>0</v>
      </c>
      <c r="O98">
        <f t="shared" si="62"/>
        <v>0</v>
      </c>
    </row>
    <row r="99" spans="1:16" x14ac:dyDescent="0.25">
      <c r="E99" s="2" t="e">
        <f t="shared" si="58"/>
        <v>#DIV/0!</v>
      </c>
      <c r="H99">
        <f t="shared" si="59"/>
        <v>0</v>
      </c>
      <c r="L99">
        <f t="shared" si="60"/>
        <v>0</v>
      </c>
      <c r="M99">
        <f t="shared" si="120"/>
        <v>0</v>
      </c>
      <c r="O99">
        <f t="shared" si="62"/>
        <v>0</v>
      </c>
    </row>
    <row r="100" spans="1:16" x14ac:dyDescent="0.25">
      <c r="A100" s="6"/>
      <c r="B100" s="4"/>
      <c r="C100" s="4"/>
      <c r="D100" s="4"/>
      <c r="E100" s="5" t="e">
        <f t="shared" si="58"/>
        <v>#DIV/0!</v>
      </c>
      <c r="F100" s="4"/>
      <c r="G100" s="4"/>
      <c r="H100" s="4">
        <f t="shared" si="59"/>
        <v>0</v>
      </c>
      <c r="L100" s="4">
        <f t="shared" si="60"/>
        <v>0</v>
      </c>
      <c r="M100" s="4">
        <f t="shared" si="120"/>
        <v>0</v>
      </c>
      <c r="N100" s="4"/>
      <c r="O100" s="4">
        <f t="shared" si="62"/>
        <v>0</v>
      </c>
      <c r="P100" s="4"/>
    </row>
    <row r="101" spans="1:16" x14ac:dyDescent="0.25">
      <c r="A101" s="6"/>
      <c r="B101" s="4"/>
      <c r="C101" s="4"/>
      <c r="D101" s="4"/>
      <c r="E101" s="5" t="e">
        <f t="shared" si="58"/>
        <v>#DIV/0!</v>
      </c>
      <c r="F101" s="4"/>
      <c r="G101" s="4"/>
      <c r="H101" s="4">
        <f t="shared" si="59"/>
        <v>0</v>
      </c>
      <c r="L101" s="4">
        <f t="shared" si="60"/>
        <v>0</v>
      </c>
      <c r="M101" s="4">
        <f t="shared" si="120"/>
        <v>0</v>
      </c>
      <c r="N101" s="4"/>
      <c r="O101" s="4">
        <f t="shared" si="62"/>
        <v>0</v>
      </c>
      <c r="P101" s="4"/>
    </row>
    <row r="102" spans="1:16" x14ac:dyDescent="0.25">
      <c r="A102" s="6"/>
      <c r="B102" s="4"/>
      <c r="C102" s="4"/>
      <c r="D102" s="4"/>
      <c r="E102" s="5" t="e">
        <f t="shared" si="58"/>
        <v>#DIV/0!</v>
      </c>
      <c r="F102" s="4"/>
      <c r="G102" s="4"/>
      <c r="H102" s="4">
        <f t="shared" si="59"/>
        <v>0</v>
      </c>
      <c r="L102" s="4">
        <f t="shared" si="60"/>
        <v>0</v>
      </c>
      <c r="M102" s="4">
        <f t="shared" si="120"/>
        <v>0</v>
      </c>
      <c r="N102" s="4"/>
      <c r="O102" s="4">
        <f t="shared" si="62"/>
        <v>0</v>
      </c>
      <c r="P102" s="4"/>
    </row>
    <row r="103" spans="1:16" x14ac:dyDescent="0.25">
      <c r="A103" s="6"/>
      <c r="B103" s="4"/>
      <c r="C103" s="4"/>
      <c r="D103" s="4"/>
      <c r="E103" s="5" t="e">
        <f t="shared" si="58"/>
        <v>#DIV/0!</v>
      </c>
      <c r="F103" s="4"/>
      <c r="G103" s="4"/>
      <c r="H103" s="4">
        <f t="shared" si="59"/>
        <v>0</v>
      </c>
      <c r="L103" s="4">
        <f t="shared" si="60"/>
        <v>0</v>
      </c>
      <c r="M103" s="4">
        <f t="shared" si="120"/>
        <v>0</v>
      </c>
      <c r="N103" s="4"/>
      <c r="O103" s="4">
        <f t="shared" si="62"/>
        <v>0</v>
      </c>
      <c r="P103" s="4"/>
    </row>
    <row r="104" spans="1:16" x14ac:dyDescent="0.25">
      <c r="A104" s="6"/>
      <c r="B104" s="4"/>
      <c r="C104" s="4"/>
      <c r="D104" s="4"/>
      <c r="E104" s="5" t="e">
        <f t="shared" si="58"/>
        <v>#DIV/0!</v>
      </c>
      <c r="F104" s="4"/>
      <c r="G104" s="4"/>
      <c r="H104" s="4">
        <f t="shared" si="59"/>
        <v>0</v>
      </c>
      <c r="L104" s="4">
        <f t="shared" si="60"/>
        <v>0</v>
      </c>
      <c r="M104" s="4">
        <f t="shared" si="120"/>
        <v>0</v>
      </c>
      <c r="N104" s="4"/>
      <c r="O104" s="4">
        <f t="shared" si="62"/>
        <v>0</v>
      </c>
      <c r="P104" s="4"/>
    </row>
    <row r="105" spans="1:16" x14ac:dyDescent="0.25">
      <c r="A105" s="6"/>
      <c r="B105" s="4"/>
      <c r="C105" s="4"/>
      <c r="D105" s="4"/>
      <c r="E105" s="5" t="e">
        <f t="shared" si="58"/>
        <v>#DIV/0!</v>
      </c>
      <c r="F105" s="4"/>
      <c r="G105" s="4"/>
      <c r="H105" s="4">
        <f t="shared" si="59"/>
        <v>0</v>
      </c>
      <c r="L105" s="4">
        <f t="shared" si="60"/>
        <v>0</v>
      </c>
      <c r="M105" s="4">
        <f t="shared" si="120"/>
        <v>0</v>
      </c>
      <c r="N105" s="4"/>
      <c r="O105" s="4">
        <f t="shared" ref="O105:O134" si="123">SUM(I105:N105)</f>
        <v>0</v>
      </c>
    </row>
    <row r="106" spans="1:16" x14ac:dyDescent="0.25">
      <c r="E106" s="2" t="e">
        <f t="shared" si="58"/>
        <v>#DIV/0!</v>
      </c>
      <c r="H106">
        <f t="shared" si="59"/>
        <v>0</v>
      </c>
      <c r="L106">
        <f t="shared" si="60"/>
        <v>0</v>
      </c>
      <c r="M106">
        <f t="shared" si="120"/>
        <v>0</v>
      </c>
      <c r="O106">
        <f t="shared" si="123"/>
        <v>0</v>
      </c>
    </row>
    <row r="107" spans="1:16" x14ac:dyDescent="0.25">
      <c r="E107" s="2" t="e">
        <f t="shared" si="58"/>
        <v>#DIV/0!</v>
      </c>
      <c r="H107">
        <f t="shared" si="59"/>
        <v>0</v>
      </c>
      <c r="L107">
        <f t="shared" si="60"/>
        <v>0</v>
      </c>
      <c r="M107">
        <f t="shared" si="120"/>
        <v>0</v>
      </c>
      <c r="O107">
        <f t="shared" si="123"/>
        <v>0</v>
      </c>
    </row>
    <row r="108" spans="1:16" x14ac:dyDescent="0.25">
      <c r="E108" s="2" t="e">
        <f t="shared" si="58"/>
        <v>#DIV/0!</v>
      </c>
      <c r="H108">
        <f t="shared" si="59"/>
        <v>0</v>
      </c>
      <c r="L108">
        <f t="shared" si="60"/>
        <v>0</v>
      </c>
      <c r="M108">
        <f t="shared" si="120"/>
        <v>0</v>
      </c>
      <c r="O108">
        <f t="shared" si="123"/>
        <v>0</v>
      </c>
    </row>
    <row r="109" spans="1:16" x14ac:dyDescent="0.25">
      <c r="E109" s="2" t="e">
        <f t="shared" si="58"/>
        <v>#DIV/0!</v>
      </c>
      <c r="H109">
        <f t="shared" si="59"/>
        <v>0</v>
      </c>
      <c r="L109">
        <f t="shared" si="60"/>
        <v>0</v>
      </c>
      <c r="M109">
        <f t="shared" si="120"/>
        <v>0</v>
      </c>
      <c r="O109">
        <f t="shared" si="123"/>
        <v>0</v>
      </c>
    </row>
    <row r="110" spans="1:16" x14ac:dyDescent="0.25">
      <c r="E110" s="2" t="e">
        <f t="shared" si="58"/>
        <v>#DIV/0!</v>
      </c>
      <c r="H110">
        <f t="shared" si="59"/>
        <v>0</v>
      </c>
      <c r="L110">
        <f t="shared" si="60"/>
        <v>0</v>
      </c>
      <c r="M110">
        <f t="shared" si="120"/>
        <v>0</v>
      </c>
      <c r="O110">
        <f t="shared" si="123"/>
        <v>0</v>
      </c>
    </row>
    <row r="111" spans="1:16" x14ac:dyDescent="0.25">
      <c r="E111" s="2" t="e">
        <f t="shared" si="58"/>
        <v>#DIV/0!</v>
      </c>
      <c r="H111">
        <f t="shared" si="59"/>
        <v>0</v>
      </c>
      <c r="L111">
        <f t="shared" si="60"/>
        <v>0</v>
      </c>
      <c r="M111">
        <f t="shared" si="120"/>
        <v>0</v>
      </c>
      <c r="O111">
        <f t="shared" si="123"/>
        <v>0</v>
      </c>
    </row>
    <row r="112" spans="1:16" x14ac:dyDescent="0.25">
      <c r="E112" s="2" t="e">
        <f t="shared" si="58"/>
        <v>#DIV/0!</v>
      </c>
      <c r="H112">
        <f t="shared" si="59"/>
        <v>0</v>
      </c>
      <c r="M112">
        <f t="shared" si="120"/>
        <v>0</v>
      </c>
      <c r="O112">
        <f t="shared" si="123"/>
        <v>0</v>
      </c>
    </row>
    <row r="113" spans="5:15" x14ac:dyDescent="0.25">
      <c r="E113" s="2" t="e">
        <f t="shared" si="58"/>
        <v>#DIV/0!</v>
      </c>
      <c r="H113">
        <f t="shared" si="59"/>
        <v>0</v>
      </c>
      <c r="M113">
        <f t="shared" si="120"/>
        <v>0</v>
      </c>
      <c r="O113">
        <f t="shared" si="123"/>
        <v>0</v>
      </c>
    </row>
    <row r="114" spans="5:15" x14ac:dyDescent="0.25">
      <c r="E114" s="2" t="e">
        <f t="shared" si="58"/>
        <v>#DIV/0!</v>
      </c>
      <c r="H114">
        <f t="shared" si="59"/>
        <v>0</v>
      </c>
      <c r="M114">
        <f t="shared" si="120"/>
        <v>0</v>
      </c>
      <c r="O114">
        <f t="shared" si="123"/>
        <v>0</v>
      </c>
    </row>
    <row r="115" spans="5:15" x14ac:dyDescent="0.25">
      <c r="E115" s="2" t="e">
        <f t="shared" si="58"/>
        <v>#DIV/0!</v>
      </c>
      <c r="H115">
        <f t="shared" si="59"/>
        <v>0</v>
      </c>
      <c r="M115">
        <f t="shared" si="120"/>
        <v>0</v>
      </c>
      <c r="O115">
        <f t="shared" si="123"/>
        <v>0</v>
      </c>
    </row>
    <row r="116" spans="5:15" x14ac:dyDescent="0.25">
      <c r="E116" s="2" t="e">
        <f t="shared" si="58"/>
        <v>#DIV/0!</v>
      </c>
      <c r="H116">
        <f t="shared" si="59"/>
        <v>0</v>
      </c>
      <c r="M116">
        <f t="shared" si="120"/>
        <v>0</v>
      </c>
      <c r="O116">
        <f t="shared" si="123"/>
        <v>0</v>
      </c>
    </row>
    <row r="117" spans="5:15" x14ac:dyDescent="0.25">
      <c r="E117" s="2" t="e">
        <f t="shared" si="58"/>
        <v>#DIV/0!</v>
      </c>
      <c r="H117">
        <f t="shared" si="59"/>
        <v>0</v>
      </c>
      <c r="M117">
        <f t="shared" si="120"/>
        <v>0</v>
      </c>
      <c r="O117">
        <f t="shared" si="123"/>
        <v>0</v>
      </c>
    </row>
    <row r="118" spans="5:15" x14ac:dyDescent="0.25">
      <c r="E118" s="2" t="e">
        <f t="shared" si="58"/>
        <v>#DIV/0!</v>
      </c>
      <c r="H118">
        <f t="shared" si="59"/>
        <v>0</v>
      </c>
      <c r="M118">
        <f t="shared" si="120"/>
        <v>0</v>
      </c>
      <c r="O118">
        <f t="shared" si="123"/>
        <v>0</v>
      </c>
    </row>
    <row r="119" spans="5:15" x14ac:dyDescent="0.25">
      <c r="E119" s="2" t="e">
        <f t="shared" si="58"/>
        <v>#DIV/0!</v>
      </c>
      <c r="H119">
        <f t="shared" si="59"/>
        <v>0</v>
      </c>
      <c r="M119">
        <f t="shared" si="120"/>
        <v>0</v>
      </c>
      <c r="O119">
        <f t="shared" si="123"/>
        <v>0</v>
      </c>
    </row>
    <row r="120" spans="5:15" x14ac:dyDescent="0.25">
      <c r="E120" s="2" t="e">
        <f t="shared" si="58"/>
        <v>#DIV/0!</v>
      </c>
      <c r="H120">
        <f t="shared" si="59"/>
        <v>0</v>
      </c>
      <c r="M120">
        <f t="shared" si="120"/>
        <v>0</v>
      </c>
      <c r="O120">
        <f t="shared" si="123"/>
        <v>0</v>
      </c>
    </row>
    <row r="121" spans="5:15" x14ac:dyDescent="0.25">
      <c r="E121" s="2" t="e">
        <f t="shared" si="58"/>
        <v>#DIV/0!</v>
      </c>
      <c r="H121">
        <f t="shared" si="59"/>
        <v>0</v>
      </c>
      <c r="M121">
        <f t="shared" si="120"/>
        <v>0</v>
      </c>
      <c r="O121">
        <f t="shared" si="123"/>
        <v>0</v>
      </c>
    </row>
    <row r="122" spans="5:15" x14ac:dyDescent="0.25">
      <c r="E122" s="2" t="e">
        <f t="shared" ref="E122:E134" si="124">(B122)/(B122+C122+D122)</f>
        <v>#DIV/0!</v>
      </c>
      <c r="H122">
        <f t="shared" ref="H122:H134" si="125">F122-G122</f>
        <v>0</v>
      </c>
      <c r="M122">
        <f t="shared" si="120"/>
        <v>0</v>
      </c>
      <c r="O122">
        <f t="shared" si="123"/>
        <v>0</v>
      </c>
    </row>
    <row r="123" spans="5:15" x14ac:dyDescent="0.25">
      <c r="E123" s="2" t="e">
        <f t="shared" si="124"/>
        <v>#DIV/0!</v>
      </c>
      <c r="H123">
        <f t="shared" si="125"/>
        <v>0</v>
      </c>
      <c r="M123">
        <f t="shared" si="120"/>
        <v>0</v>
      </c>
      <c r="O123">
        <f t="shared" si="123"/>
        <v>0</v>
      </c>
    </row>
    <row r="124" spans="5:15" x14ac:dyDescent="0.25">
      <c r="E124" s="2" t="e">
        <f t="shared" si="124"/>
        <v>#DIV/0!</v>
      </c>
      <c r="H124">
        <f t="shared" si="125"/>
        <v>0</v>
      </c>
      <c r="M124">
        <f t="shared" si="120"/>
        <v>0</v>
      </c>
      <c r="O124">
        <f t="shared" si="123"/>
        <v>0</v>
      </c>
    </row>
    <row r="125" spans="5:15" x14ac:dyDescent="0.25">
      <c r="E125" s="2" t="e">
        <f t="shared" si="124"/>
        <v>#DIV/0!</v>
      </c>
      <c r="H125">
        <f t="shared" si="125"/>
        <v>0</v>
      </c>
      <c r="M125">
        <f t="shared" si="120"/>
        <v>0</v>
      </c>
      <c r="O125">
        <f t="shared" si="123"/>
        <v>0</v>
      </c>
    </row>
    <row r="126" spans="5:15" x14ac:dyDescent="0.25">
      <c r="E126" s="2" t="e">
        <f t="shared" si="124"/>
        <v>#DIV/0!</v>
      </c>
      <c r="H126">
        <f t="shared" si="125"/>
        <v>0</v>
      </c>
      <c r="M126">
        <f t="shared" si="120"/>
        <v>0</v>
      </c>
      <c r="O126">
        <f t="shared" si="123"/>
        <v>0</v>
      </c>
    </row>
    <row r="127" spans="5:15" x14ac:dyDescent="0.25">
      <c r="E127" s="2" t="e">
        <f t="shared" si="124"/>
        <v>#DIV/0!</v>
      </c>
      <c r="H127">
        <f t="shared" si="125"/>
        <v>0</v>
      </c>
      <c r="M127">
        <f t="shared" si="120"/>
        <v>0</v>
      </c>
      <c r="O127">
        <f t="shared" si="123"/>
        <v>0</v>
      </c>
    </row>
    <row r="128" spans="5:15" x14ac:dyDescent="0.25">
      <c r="E128" s="2" t="e">
        <f t="shared" si="124"/>
        <v>#DIV/0!</v>
      </c>
      <c r="H128">
        <f t="shared" si="125"/>
        <v>0</v>
      </c>
      <c r="M128">
        <f t="shared" si="120"/>
        <v>0</v>
      </c>
      <c r="O128">
        <f t="shared" si="123"/>
        <v>0</v>
      </c>
    </row>
    <row r="129" spans="5:15" x14ac:dyDescent="0.25">
      <c r="E129" s="2" t="e">
        <f t="shared" si="124"/>
        <v>#DIV/0!</v>
      </c>
      <c r="H129">
        <f t="shared" si="125"/>
        <v>0</v>
      </c>
      <c r="M129">
        <f t="shared" si="120"/>
        <v>0</v>
      </c>
      <c r="O129">
        <f t="shared" si="123"/>
        <v>0</v>
      </c>
    </row>
    <row r="130" spans="5:15" x14ac:dyDescent="0.25">
      <c r="E130" s="2" t="e">
        <f t="shared" si="124"/>
        <v>#DIV/0!</v>
      </c>
      <c r="H130">
        <f t="shared" si="125"/>
        <v>0</v>
      </c>
      <c r="M130">
        <f t="shared" si="120"/>
        <v>0</v>
      </c>
      <c r="O130">
        <f t="shared" si="123"/>
        <v>0</v>
      </c>
    </row>
    <row r="131" spans="5:15" x14ac:dyDescent="0.25">
      <c r="E131" t="e">
        <f t="shared" si="124"/>
        <v>#DIV/0!</v>
      </c>
      <c r="H131">
        <f t="shared" si="125"/>
        <v>0</v>
      </c>
      <c r="M131">
        <f t="shared" si="120"/>
        <v>0</v>
      </c>
      <c r="O131">
        <f t="shared" si="123"/>
        <v>0</v>
      </c>
    </row>
    <row r="132" spans="5:15" x14ac:dyDescent="0.25">
      <c r="E132" t="e">
        <f t="shared" si="124"/>
        <v>#DIV/0!</v>
      </c>
      <c r="H132">
        <f t="shared" si="125"/>
        <v>0</v>
      </c>
      <c r="M132">
        <f t="shared" si="120"/>
        <v>0</v>
      </c>
      <c r="O132">
        <f t="shared" si="123"/>
        <v>0</v>
      </c>
    </row>
    <row r="133" spans="5:15" x14ac:dyDescent="0.25">
      <c r="E133" t="e">
        <f t="shared" si="124"/>
        <v>#DIV/0!</v>
      </c>
      <c r="H133">
        <f t="shared" si="125"/>
        <v>0</v>
      </c>
      <c r="M133">
        <f t="shared" si="120"/>
        <v>0</v>
      </c>
      <c r="O133">
        <f t="shared" si="123"/>
        <v>0</v>
      </c>
    </row>
    <row r="134" spans="5:15" x14ac:dyDescent="0.25">
      <c r="E134" t="e">
        <f t="shared" si="124"/>
        <v>#DIV/0!</v>
      </c>
      <c r="H134">
        <f t="shared" si="125"/>
        <v>0</v>
      </c>
      <c r="M134">
        <f t="shared" si="120"/>
        <v>0</v>
      </c>
      <c r="O134">
        <f t="shared" si="123"/>
        <v>0</v>
      </c>
    </row>
  </sheetData>
  <sortState xmlns:xlrd2="http://schemas.microsoft.com/office/spreadsheetml/2017/richdata2" ref="A60:O137">
    <sortCondition ref="A84:A137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6"/>
  <sheetViews>
    <sheetView workbookViewId="0">
      <selection activeCell="H16" sqref="H16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178</v>
      </c>
      <c r="B3" s="3"/>
      <c r="C3" s="3">
        <f>1+1+1</f>
        <v>3</v>
      </c>
      <c r="E3" s="2">
        <f t="shared" ref="E3" si="0">(B3)/(B3+C3+D3)</f>
        <v>0</v>
      </c>
      <c r="F3">
        <f>2+6+7</f>
        <v>15</v>
      </c>
      <c r="G3">
        <f>16+12+8</f>
        <v>36</v>
      </c>
      <c r="H3">
        <f t="shared" ref="H3" si="1">F3-G3</f>
        <v>-21</v>
      </c>
      <c r="L3">
        <f t="shared" ref="L3" si="2">B3*10</f>
        <v>0</v>
      </c>
      <c r="M3">
        <f t="shared" ref="M3" si="3">D3*5</f>
        <v>0</v>
      </c>
      <c r="N3">
        <f t="shared" ref="N3:N18" si="4">10*1</f>
        <v>10</v>
      </c>
      <c r="O3">
        <f t="shared" ref="O3" si="5">SUM(I3:N3)</f>
        <v>10</v>
      </c>
    </row>
    <row r="4" spans="1:27" x14ac:dyDescent="0.25">
      <c r="A4" s="3" t="s">
        <v>177</v>
      </c>
      <c r="B4" s="3"/>
      <c r="C4" s="3">
        <f>1+1+1</f>
        <v>3</v>
      </c>
      <c r="E4" s="2">
        <f t="shared" ref="E4" si="6">(B4)/(B4+C4+D4)</f>
        <v>0</v>
      </c>
      <c r="F4">
        <f>1+3+0</f>
        <v>4</v>
      </c>
      <c r="G4">
        <f>4+9+2</f>
        <v>15</v>
      </c>
      <c r="H4">
        <f t="shared" ref="H4" si="7">F4-G4</f>
        <v>-11</v>
      </c>
      <c r="K4">
        <f>20</f>
        <v>20</v>
      </c>
      <c r="L4">
        <f t="shared" ref="L4" si="8">B4*10</f>
        <v>0</v>
      </c>
      <c r="M4">
        <f t="shared" ref="M4" si="9">D4*5</f>
        <v>0</v>
      </c>
      <c r="N4">
        <f t="shared" si="4"/>
        <v>10</v>
      </c>
      <c r="O4">
        <f t="shared" ref="O4" si="10">SUM(I4:N4)</f>
        <v>30</v>
      </c>
    </row>
    <row r="5" spans="1:27" x14ac:dyDescent="0.25">
      <c r="A5" s="3" t="s">
        <v>33</v>
      </c>
      <c r="B5" s="3"/>
      <c r="C5" s="3">
        <f>1+1+1</f>
        <v>3</v>
      </c>
      <c r="E5" s="2">
        <f t="shared" ref="E5:E11" si="11">(B5)/(B5+C5+D5)</f>
        <v>0</v>
      </c>
      <c r="F5">
        <f>1+0+13</f>
        <v>14</v>
      </c>
      <c r="G5">
        <f>13+14+14</f>
        <v>41</v>
      </c>
      <c r="H5">
        <f t="shared" ref="H5:H11" si="12">F5-G5</f>
        <v>-27</v>
      </c>
      <c r="L5">
        <f t="shared" ref="L5:L11" si="13">B5*10</f>
        <v>0</v>
      </c>
      <c r="M5">
        <f t="shared" ref="M5:M11" si="14">D5*5</f>
        <v>0</v>
      </c>
      <c r="N5">
        <f t="shared" si="4"/>
        <v>10</v>
      </c>
      <c r="O5">
        <f t="shared" ref="O5:O7" si="15">SUM(I5:N5)</f>
        <v>10</v>
      </c>
    </row>
    <row r="6" spans="1:27" x14ac:dyDescent="0.25">
      <c r="A6" s="3" t="s">
        <v>176</v>
      </c>
      <c r="B6" s="3">
        <f>1+1+1</f>
        <v>3</v>
      </c>
      <c r="C6" s="3"/>
      <c r="E6" s="2">
        <f t="shared" si="11"/>
        <v>1</v>
      </c>
      <c r="F6">
        <f>4+12+7</f>
        <v>23</v>
      </c>
      <c r="G6">
        <f>1+7+0</f>
        <v>8</v>
      </c>
      <c r="H6">
        <f t="shared" si="12"/>
        <v>15</v>
      </c>
      <c r="I6">
        <f>60</f>
        <v>60</v>
      </c>
      <c r="L6">
        <f t="shared" si="13"/>
        <v>30</v>
      </c>
      <c r="M6">
        <f t="shared" si="14"/>
        <v>0</v>
      </c>
      <c r="N6">
        <f t="shared" si="4"/>
        <v>10</v>
      </c>
      <c r="O6">
        <f t="shared" si="15"/>
        <v>100</v>
      </c>
    </row>
    <row r="7" spans="1:27" x14ac:dyDescent="0.25">
      <c r="A7" s="3" t="s">
        <v>87</v>
      </c>
      <c r="B7" s="3">
        <f>1+1+1+1</f>
        <v>4</v>
      </c>
      <c r="C7" s="3">
        <f>1+1+1+1+1+1+1</f>
        <v>7</v>
      </c>
      <c r="E7" s="2">
        <f t="shared" si="11"/>
        <v>0.36363636363636365</v>
      </c>
      <c r="F7">
        <f>1+5+9+2+6+2+7+1+16+6+7</f>
        <v>62</v>
      </c>
      <c r="G7">
        <f>11+8+4+6+3+9+12+8+0+4+9</f>
        <v>74</v>
      </c>
      <c r="H7">
        <f t="shared" si="12"/>
        <v>-12</v>
      </c>
      <c r="J7">
        <f>40*3</f>
        <v>120</v>
      </c>
      <c r="L7">
        <f t="shared" si="13"/>
        <v>40</v>
      </c>
      <c r="M7">
        <f t="shared" si="14"/>
        <v>0</v>
      </c>
      <c r="N7">
        <f>10*3</f>
        <v>30</v>
      </c>
      <c r="O7">
        <f t="shared" si="15"/>
        <v>190</v>
      </c>
    </row>
    <row r="8" spans="1:27" x14ac:dyDescent="0.25">
      <c r="A8" s="3" t="s">
        <v>88</v>
      </c>
      <c r="B8" s="3">
        <f>1+1+1+1+1+1+1+1+1+1+1</f>
        <v>11</v>
      </c>
      <c r="C8" s="3">
        <f>1+1+1+1+1</f>
        <v>5</v>
      </c>
      <c r="E8" s="2">
        <f t="shared" ref="E8:E10" si="16">(B8)/(B8+C8+D8)</f>
        <v>0.6875</v>
      </c>
      <c r="F8">
        <f>4+8+3+3+11+6+12+8+10+15+9+12+1+2+12+13</f>
        <v>129</v>
      </c>
      <c r="G8">
        <f>10+5+6+6+9+4+7+1+7+0+7+8+4+4+7+1</f>
        <v>86</v>
      </c>
      <c r="H8">
        <f t="shared" ref="H8:H10" si="17">F8-G8</f>
        <v>43</v>
      </c>
      <c r="I8">
        <f>60*3</f>
        <v>180</v>
      </c>
      <c r="K8">
        <f>20</f>
        <v>20</v>
      </c>
      <c r="L8">
        <f t="shared" ref="L8:L10" si="18">B8*10</f>
        <v>110</v>
      </c>
      <c r="M8">
        <f t="shared" ref="M8:M10" si="19">D8*5</f>
        <v>0</v>
      </c>
      <c r="N8">
        <f>10*5</f>
        <v>50</v>
      </c>
      <c r="O8">
        <f t="shared" ref="O8:O10" si="20">SUM(I8:N8)</f>
        <v>360</v>
      </c>
    </row>
    <row r="9" spans="1:27" x14ac:dyDescent="0.25">
      <c r="A9" s="3" t="s">
        <v>42</v>
      </c>
      <c r="B9" s="3"/>
      <c r="C9" s="3">
        <f>1+1+1</f>
        <v>3</v>
      </c>
      <c r="E9" s="2">
        <f t="shared" si="16"/>
        <v>0</v>
      </c>
      <c r="F9">
        <f>4+8+6</f>
        <v>18</v>
      </c>
      <c r="G9">
        <f>13+12+7</f>
        <v>32</v>
      </c>
      <c r="H9">
        <f t="shared" si="17"/>
        <v>-14</v>
      </c>
      <c r="L9">
        <f t="shared" si="18"/>
        <v>0</v>
      </c>
      <c r="M9">
        <f t="shared" si="19"/>
        <v>0</v>
      </c>
      <c r="N9">
        <f t="shared" si="4"/>
        <v>10</v>
      </c>
      <c r="O9">
        <f t="shared" ref="O9" si="21">SUM(I9:N9)</f>
        <v>10</v>
      </c>
    </row>
    <row r="10" spans="1:27" x14ac:dyDescent="0.25">
      <c r="A10" s="3" t="s">
        <v>118</v>
      </c>
      <c r="B10" s="3">
        <f>1+1+1</f>
        <v>3</v>
      </c>
      <c r="C10" s="3">
        <f>1+1+1+1</f>
        <v>4</v>
      </c>
      <c r="E10" s="2">
        <f t="shared" si="16"/>
        <v>0.42857142857142855</v>
      </c>
      <c r="F10">
        <f>9+9+4+0+4+4+8</f>
        <v>38</v>
      </c>
      <c r="G10">
        <f>2+11+6+9+1+2+9</f>
        <v>40</v>
      </c>
      <c r="H10">
        <f t="shared" si="17"/>
        <v>-2</v>
      </c>
      <c r="J10">
        <f>40</f>
        <v>40</v>
      </c>
      <c r="K10">
        <f>20</f>
        <v>20</v>
      </c>
      <c r="L10">
        <f t="shared" si="18"/>
        <v>30</v>
      </c>
      <c r="M10">
        <f t="shared" si="19"/>
        <v>0</v>
      </c>
      <c r="N10">
        <f>10*2</f>
        <v>20</v>
      </c>
      <c r="O10">
        <f t="shared" si="20"/>
        <v>110</v>
      </c>
    </row>
    <row r="11" spans="1:27" x14ac:dyDescent="0.25">
      <c r="A11" s="3" t="s">
        <v>34</v>
      </c>
      <c r="B11" s="3">
        <f>1+1</f>
        <v>2</v>
      </c>
      <c r="C11" s="3">
        <f>1+1</f>
        <v>2</v>
      </c>
      <c r="E11" s="2">
        <f t="shared" si="11"/>
        <v>0.5</v>
      </c>
      <c r="F11">
        <f>7+1+9+0</f>
        <v>17</v>
      </c>
      <c r="G11">
        <f>6+13+4+12</f>
        <v>35</v>
      </c>
      <c r="H11">
        <f t="shared" si="12"/>
        <v>-18</v>
      </c>
      <c r="L11">
        <f t="shared" si="13"/>
        <v>20</v>
      </c>
      <c r="M11">
        <f t="shared" si="14"/>
        <v>0</v>
      </c>
      <c r="N11">
        <f t="shared" si="4"/>
        <v>10</v>
      </c>
      <c r="O11">
        <f t="shared" ref="O11" si="22">SUM(I11:N11)</f>
        <v>30</v>
      </c>
    </row>
    <row r="12" spans="1:27" x14ac:dyDescent="0.25">
      <c r="A12" s="3" t="s">
        <v>117</v>
      </c>
      <c r="B12" s="3"/>
      <c r="C12" s="3">
        <f>1+1+1</f>
        <v>3</v>
      </c>
      <c r="E12" s="2">
        <f t="shared" ref="E12:E14" si="23">(B12)/(B12+C12+D12)</f>
        <v>0</v>
      </c>
      <c r="F12">
        <f>3+6+4</f>
        <v>13</v>
      </c>
      <c r="G12">
        <f>4+7+9</f>
        <v>20</v>
      </c>
      <c r="H12">
        <f t="shared" ref="H12:H14" si="24">F12-G12</f>
        <v>-7</v>
      </c>
      <c r="L12">
        <f t="shared" ref="L12:L14" si="25">B12*10</f>
        <v>0</v>
      </c>
      <c r="M12">
        <f t="shared" ref="M12:M14" si="26">D12*5</f>
        <v>0</v>
      </c>
      <c r="N12">
        <f t="shared" si="4"/>
        <v>10</v>
      </c>
      <c r="O12">
        <f t="shared" ref="O12:O14" si="27">SUM(I12:N12)</f>
        <v>10</v>
      </c>
    </row>
    <row r="13" spans="1:27" x14ac:dyDescent="0.25">
      <c r="A13" s="3" t="s">
        <v>160</v>
      </c>
      <c r="B13" s="3">
        <f>1+1</f>
        <v>2</v>
      </c>
      <c r="C13" s="3">
        <f>1</f>
        <v>1</v>
      </c>
      <c r="E13" s="2">
        <f t="shared" si="23"/>
        <v>0.66666666666666663</v>
      </c>
      <c r="F13">
        <f>16+9+0</f>
        <v>25</v>
      </c>
      <c r="G13">
        <f>2+3+7</f>
        <v>12</v>
      </c>
      <c r="H13">
        <f t="shared" si="24"/>
        <v>13</v>
      </c>
      <c r="J13">
        <f>40</f>
        <v>40</v>
      </c>
      <c r="L13">
        <f t="shared" si="25"/>
        <v>20</v>
      </c>
      <c r="M13">
        <f t="shared" si="26"/>
        <v>0</v>
      </c>
      <c r="N13">
        <f t="shared" si="4"/>
        <v>10</v>
      </c>
      <c r="O13">
        <f t="shared" si="27"/>
        <v>70</v>
      </c>
    </row>
    <row r="14" spans="1:27" x14ac:dyDescent="0.25">
      <c r="A14" s="3" t="s">
        <v>35</v>
      </c>
      <c r="B14" s="3">
        <f>1+1+1+1+1+1+1</f>
        <v>7</v>
      </c>
      <c r="C14" s="3">
        <f>1</f>
        <v>1</v>
      </c>
      <c r="E14" s="2">
        <f t="shared" si="23"/>
        <v>0.875</v>
      </c>
      <c r="F14">
        <f>14+13+12+8+10+10+6+6</f>
        <v>79</v>
      </c>
      <c r="G14">
        <f>0+1+0+4+11+4+3+2</f>
        <v>25</v>
      </c>
      <c r="H14">
        <f t="shared" si="24"/>
        <v>54</v>
      </c>
      <c r="I14">
        <f>60+60</f>
        <v>120</v>
      </c>
      <c r="L14">
        <f t="shared" si="25"/>
        <v>70</v>
      </c>
      <c r="M14">
        <f t="shared" si="26"/>
        <v>0</v>
      </c>
      <c r="N14">
        <f>10*2</f>
        <v>20</v>
      </c>
      <c r="O14">
        <f t="shared" si="27"/>
        <v>210</v>
      </c>
    </row>
    <row r="15" spans="1:27" x14ac:dyDescent="0.25">
      <c r="A15" s="3" t="s">
        <v>86</v>
      </c>
      <c r="B15" s="3">
        <f>1+1</f>
        <v>2</v>
      </c>
      <c r="C15" s="3">
        <f>1</f>
        <v>1</v>
      </c>
      <c r="E15" s="2">
        <f t="shared" ref="E15:E16" si="28">(B15)/(B15+C15+D15)</f>
        <v>0.66666666666666663</v>
      </c>
      <c r="F15">
        <f>11+11+4</f>
        <v>26</v>
      </c>
      <c r="G15">
        <f>10+1+9</f>
        <v>20</v>
      </c>
      <c r="H15">
        <f t="shared" ref="H15:H16" si="29">F15-G15</f>
        <v>6</v>
      </c>
      <c r="K15">
        <f>20</f>
        <v>20</v>
      </c>
      <c r="L15">
        <f t="shared" ref="L15:L16" si="30">B15*10</f>
        <v>20</v>
      </c>
      <c r="M15">
        <f t="shared" ref="M15:M16" si="31">D15*5</f>
        <v>0</v>
      </c>
      <c r="N15">
        <f>10*1</f>
        <v>10</v>
      </c>
      <c r="O15">
        <f t="shared" ref="O15:O16" si="32">SUM(I15:N15)</f>
        <v>50</v>
      </c>
    </row>
    <row r="16" spans="1:27" x14ac:dyDescent="0.25">
      <c r="A16" s="3" t="s">
        <v>44</v>
      </c>
      <c r="B16" s="3"/>
      <c r="C16" s="3">
        <f>1+1</f>
        <v>2</v>
      </c>
      <c r="E16" s="2">
        <f t="shared" si="28"/>
        <v>0</v>
      </c>
      <c r="F16">
        <f>7+1</f>
        <v>8</v>
      </c>
      <c r="G16">
        <f>12+13</f>
        <v>25</v>
      </c>
      <c r="H16">
        <f t="shared" si="29"/>
        <v>-17</v>
      </c>
      <c r="J16">
        <f>40</f>
        <v>40</v>
      </c>
      <c r="L16">
        <f t="shared" si="30"/>
        <v>0</v>
      </c>
      <c r="M16">
        <f t="shared" si="31"/>
        <v>0</v>
      </c>
      <c r="N16">
        <f t="shared" si="4"/>
        <v>10</v>
      </c>
      <c r="O16">
        <f t="shared" si="32"/>
        <v>50</v>
      </c>
    </row>
    <row r="17" spans="1:15" x14ac:dyDescent="0.25">
      <c r="A17" s="3" t="s">
        <v>36</v>
      </c>
      <c r="B17" s="3">
        <f>1+1+1</f>
        <v>3</v>
      </c>
      <c r="C17" s="3">
        <f>1</f>
        <v>1</v>
      </c>
      <c r="E17" s="2">
        <f t="shared" ref="E17:E21" si="33">(B17)/(B17+C17+D17)</f>
        <v>0.75</v>
      </c>
      <c r="F17">
        <f>4+7+8+4</f>
        <v>23</v>
      </c>
      <c r="G17">
        <f>3+4+1+8</f>
        <v>16</v>
      </c>
      <c r="H17">
        <f t="shared" ref="H17:H21" si="34">F17-G17</f>
        <v>7</v>
      </c>
      <c r="J17">
        <f>40</f>
        <v>40</v>
      </c>
      <c r="L17">
        <f t="shared" ref="L17:L21" si="35">B17*10</f>
        <v>30</v>
      </c>
      <c r="M17">
        <f t="shared" ref="M17:M21" si="36">D17*5</f>
        <v>0</v>
      </c>
      <c r="N17">
        <f t="shared" si="4"/>
        <v>10</v>
      </c>
      <c r="O17">
        <f t="shared" ref="O17:O21" si="37">SUM(I17:N17)</f>
        <v>80</v>
      </c>
    </row>
    <row r="18" spans="1:15" x14ac:dyDescent="0.25">
      <c r="A18" s="3" t="s">
        <v>149</v>
      </c>
      <c r="B18" s="3"/>
      <c r="C18" s="3">
        <f>1+1+1</f>
        <v>3</v>
      </c>
      <c r="E18" s="2">
        <f t="shared" si="33"/>
        <v>0</v>
      </c>
      <c r="F18">
        <f>5+0+0</f>
        <v>5</v>
      </c>
      <c r="G18">
        <f>8+16+15</f>
        <v>39</v>
      </c>
      <c r="H18">
        <f t="shared" si="34"/>
        <v>-34</v>
      </c>
      <c r="L18">
        <f t="shared" si="35"/>
        <v>0</v>
      </c>
      <c r="M18">
        <f t="shared" si="36"/>
        <v>0</v>
      </c>
      <c r="N18">
        <f t="shared" si="4"/>
        <v>10</v>
      </c>
      <c r="O18">
        <f t="shared" si="37"/>
        <v>10</v>
      </c>
    </row>
    <row r="19" spans="1:15" x14ac:dyDescent="0.25">
      <c r="A19" s="3" t="s">
        <v>150</v>
      </c>
      <c r="B19" s="3">
        <f>1+1+1+1</f>
        <v>4</v>
      </c>
      <c r="C19" s="3">
        <f>1+1+1</f>
        <v>3</v>
      </c>
      <c r="E19" s="2">
        <f t="shared" ref="E19" si="38">(B19)/(B19+C19+D19)</f>
        <v>0.5714285714285714</v>
      </c>
      <c r="F19">
        <f>8+7+4+12+7+2+12</f>
        <v>52</v>
      </c>
      <c r="G19">
        <f>5+10+6+6+8+0+5</f>
        <v>40</v>
      </c>
      <c r="H19">
        <f t="shared" ref="H19" si="39">F19-G19</f>
        <v>12</v>
      </c>
      <c r="I19">
        <f>60</f>
        <v>60</v>
      </c>
      <c r="K19">
        <f>20</f>
        <v>20</v>
      </c>
      <c r="L19">
        <f t="shared" ref="L19" si="40">B19*10</f>
        <v>40</v>
      </c>
      <c r="M19">
        <f t="shared" ref="M19" si="41">D19*5</f>
        <v>0</v>
      </c>
      <c r="N19">
        <f>10*2</f>
        <v>20</v>
      </c>
      <c r="O19">
        <f t="shared" ref="O19" si="42">SUM(I19:N19)</f>
        <v>140</v>
      </c>
    </row>
    <row r="20" spans="1:15" ht="14.25" customHeight="1" x14ac:dyDescent="0.25">
      <c r="A20" s="3" t="s">
        <v>37</v>
      </c>
      <c r="B20" s="3">
        <f>1+1+1+1+1+1+1+1</f>
        <v>8</v>
      </c>
      <c r="C20" s="3">
        <f>1+1+1+1</f>
        <v>4</v>
      </c>
      <c r="E20" s="2">
        <f t="shared" si="33"/>
        <v>0.66666666666666663</v>
      </c>
      <c r="F20">
        <f>13+4+14+1+13+9+7+9+7+8+8+5</f>
        <v>98</v>
      </c>
      <c r="G20">
        <f>1+7+13+8+4+0+6+8+12+7+7+12</f>
        <v>85</v>
      </c>
      <c r="H20">
        <f t="shared" si="34"/>
        <v>13</v>
      </c>
      <c r="I20">
        <f>60</f>
        <v>60</v>
      </c>
      <c r="J20">
        <f>40</f>
        <v>40</v>
      </c>
      <c r="K20">
        <f>20</f>
        <v>20</v>
      </c>
      <c r="L20">
        <f t="shared" si="35"/>
        <v>80</v>
      </c>
      <c r="M20">
        <f t="shared" si="36"/>
        <v>0</v>
      </c>
      <c r="N20">
        <f>10*3</f>
        <v>30</v>
      </c>
      <c r="O20">
        <f t="shared" si="37"/>
        <v>230</v>
      </c>
    </row>
    <row r="21" spans="1:15" x14ac:dyDescent="0.25">
      <c r="B21" s="3"/>
      <c r="C21" s="3"/>
      <c r="E21" s="2" t="e">
        <f t="shared" si="33"/>
        <v>#DIV/0!</v>
      </c>
      <c r="H21">
        <f t="shared" si="34"/>
        <v>0</v>
      </c>
      <c r="L21">
        <f t="shared" si="35"/>
        <v>0</v>
      </c>
      <c r="M21">
        <f t="shared" si="36"/>
        <v>0</v>
      </c>
      <c r="O21">
        <f t="shared" si="37"/>
        <v>0</v>
      </c>
    </row>
    <row r="22" spans="1:15" x14ac:dyDescent="0.25">
      <c r="B22" s="3"/>
      <c r="C22" s="3"/>
      <c r="E22" s="2" t="e">
        <f t="shared" ref="E22" si="43">(B22)/(B22+C22+D22)</f>
        <v>#DIV/0!</v>
      </c>
      <c r="H22">
        <f t="shared" ref="H22" si="44">F22-G22</f>
        <v>0</v>
      </c>
      <c r="L22">
        <f t="shared" ref="L22" si="45">B22*10</f>
        <v>0</v>
      </c>
      <c r="M22">
        <f t="shared" ref="M22" si="46">D22*5</f>
        <v>0</v>
      </c>
      <c r="O22">
        <f t="shared" ref="O22" si="47">SUM(I22:N22)</f>
        <v>0</v>
      </c>
    </row>
    <row r="23" spans="1:15" x14ac:dyDescent="0.25">
      <c r="B23" s="3"/>
      <c r="C23" s="3"/>
      <c r="E23" s="2" t="e">
        <f t="shared" ref="E23:E25" si="48">(B23)/(B23+C23+D23)</f>
        <v>#DIV/0!</v>
      </c>
      <c r="H23">
        <f t="shared" ref="H23:H25" si="49">F23-G23</f>
        <v>0</v>
      </c>
      <c r="L23">
        <f t="shared" ref="L23:L25" si="50">B23*10</f>
        <v>0</v>
      </c>
      <c r="M23">
        <f t="shared" ref="M23:M25" si="51">D23*5</f>
        <v>0</v>
      </c>
      <c r="O23">
        <f t="shared" ref="O23:O25" si="52">SUM(I23:N23)</f>
        <v>0</v>
      </c>
    </row>
    <row r="24" spans="1:15" x14ac:dyDescent="0.25">
      <c r="B24" s="3"/>
      <c r="C24" s="3"/>
      <c r="E24" s="2" t="e">
        <f t="shared" si="48"/>
        <v>#DIV/0!</v>
      </c>
      <c r="H24">
        <f t="shared" si="49"/>
        <v>0</v>
      </c>
      <c r="L24">
        <f t="shared" si="50"/>
        <v>0</v>
      </c>
      <c r="M24">
        <f t="shared" si="51"/>
        <v>0</v>
      </c>
      <c r="O24">
        <f t="shared" si="52"/>
        <v>0</v>
      </c>
    </row>
    <row r="25" spans="1:15" x14ac:dyDescent="0.25">
      <c r="B25" s="3"/>
      <c r="C25" s="3"/>
      <c r="E25" s="2" t="e">
        <f t="shared" si="48"/>
        <v>#DIV/0!</v>
      </c>
      <c r="H25">
        <f t="shared" si="49"/>
        <v>0</v>
      </c>
      <c r="L25">
        <f t="shared" si="50"/>
        <v>0</v>
      </c>
      <c r="M25">
        <f t="shared" si="51"/>
        <v>0</v>
      </c>
      <c r="O25">
        <f t="shared" si="52"/>
        <v>0</v>
      </c>
    </row>
    <row r="26" spans="1:15" x14ac:dyDescent="0.25">
      <c r="E26" s="2" t="e">
        <f t="shared" ref="E26:E83" si="53">(B26)/(B26+C26+D26)</f>
        <v>#DIV/0!</v>
      </c>
      <c r="H26">
        <f t="shared" ref="H26:H83" si="54">F26-G26</f>
        <v>0</v>
      </c>
      <c r="L26">
        <f t="shared" ref="L26:L73" si="55">B26*10</f>
        <v>0</v>
      </c>
      <c r="M26">
        <f t="shared" ref="M26:M36" si="56">D26*5</f>
        <v>0</v>
      </c>
      <c r="O26">
        <f t="shared" ref="O26:O66" si="57">SUM(I26:N26)</f>
        <v>0</v>
      </c>
    </row>
    <row r="27" spans="1:15" x14ac:dyDescent="0.25">
      <c r="E27" s="2" t="e">
        <f t="shared" si="53"/>
        <v>#DIV/0!</v>
      </c>
      <c r="H27">
        <f t="shared" si="54"/>
        <v>0</v>
      </c>
      <c r="L27">
        <f t="shared" si="55"/>
        <v>0</v>
      </c>
      <c r="M27">
        <f t="shared" si="56"/>
        <v>0</v>
      </c>
      <c r="O27">
        <f t="shared" si="57"/>
        <v>0</v>
      </c>
    </row>
    <row r="28" spans="1:15" x14ac:dyDescent="0.25">
      <c r="E28" s="2" t="e">
        <f t="shared" si="53"/>
        <v>#DIV/0!</v>
      </c>
      <c r="H28">
        <f t="shared" si="54"/>
        <v>0</v>
      </c>
      <c r="L28">
        <f t="shared" si="55"/>
        <v>0</v>
      </c>
      <c r="M28">
        <f t="shared" si="56"/>
        <v>0</v>
      </c>
      <c r="O28">
        <f t="shared" ref="O28" si="58">SUM(I28:N28)</f>
        <v>0</v>
      </c>
    </row>
    <row r="29" spans="1:15" x14ac:dyDescent="0.25">
      <c r="E29" s="2" t="e">
        <f t="shared" si="53"/>
        <v>#DIV/0!</v>
      </c>
      <c r="H29">
        <f t="shared" si="54"/>
        <v>0</v>
      </c>
      <c r="L29">
        <f t="shared" si="55"/>
        <v>0</v>
      </c>
      <c r="M29">
        <f t="shared" si="56"/>
        <v>0</v>
      </c>
      <c r="O29">
        <f t="shared" si="57"/>
        <v>0</v>
      </c>
    </row>
    <row r="30" spans="1:15" x14ac:dyDescent="0.25">
      <c r="E30" s="2" t="e">
        <f t="shared" si="53"/>
        <v>#DIV/0!</v>
      </c>
      <c r="H30">
        <f t="shared" si="54"/>
        <v>0</v>
      </c>
      <c r="L30">
        <f t="shared" si="55"/>
        <v>0</v>
      </c>
      <c r="M30">
        <f t="shared" si="56"/>
        <v>0</v>
      </c>
      <c r="O30">
        <f t="shared" si="57"/>
        <v>0</v>
      </c>
    </row>
    <row r="31" spans="1:15" x14ac:dyDescent="0.25">
      <c r="E31" s="2" t="e">
        <f t="shared" si="53"/>
        <v>#DIV/0!</v>
      </c>
      <c r="H31">
        <f t="shared" si="54"/>
        <v>0</v>
      </c>
      <c r="L31">
        <f t="shared" si="55"/>
        <v>0</v>
      </c>
      <c r="M31">
        <f t="shared" si="56"/>
        <v>0</v>
      </c>
      <c r="O31">
        <f t="shared" ref="O31" si="59">SUM(I31:N31)</f>
        <v>0</v>
      </c>
    </row>
    <row r="32" spans="1:15" x14ac:dyDescent="0.25">
      <c r="E32" s="2" t="e">
        <f t="shared" si="53"/>
        <v>#DIV/0!</v>
      </c>
      <c r="H32">
        <f t="shared" si="54"/>
        <v>0</v>
      </c>
      <c r="L32">
        <f t="shared" si="55"/>
        <v>0</v>
      </c>
      <c r="M32">
        <f t="shared" si="56"/>
        <v>0</v>
      </c>
      <c r="O32">
        <f t="shared" ref="O32" si="60">SUM(I32:N32)</f>
        <v>0</v>
      </c>
    </row>
    <row r="33" spans="5:15" x14ac:dyDescent="0.25">
      <c r="E33" s="2" t="e">
        <f t="shared" si="53"/>
        <v>#DIV/0!</v>
      </c>
      <c r="H33">
        <f t="shared" si="54"/>
        <v>0</v>
      </c>
      <c r="L33">
        <f t="shared" si="55"/>
        <v>0</v>
      </c>
      <c r="M33">
        <f t="shared" si="56"/>
        <v>0</v>
      </c>
      <c r="O33">
        <f t="shared" si="57"/>
        <v>0</v>
      </c>
    </row>
    <row r="34" spans="5:15" x14ac:dyDescent="0.25">
      <c r="E34" s="2" t="e">
        <f t="shared" si="53"/>
        <v>#DIV/0!</v>
      </c>
      <c r="H34">
        <f t="shared" si="54"/>
        <v>0</v>
      </c>
      <c r="L34">
        <f t="shared" si="55"/>
        <v>0</v>
      </c>
      <c r="M34">
        <f t="shared" si="56"/>
        <v>0</v>
      </c>
      <c r="O34">
        <f t="shared" si="57"/>
        <v>0</v>
      </c>
    </row>
    <row r="35" spans="5:15" x14ac:dyDescent="0.25">
      <c r="E35" s="2" t="e">
        <f t="shared" si="53"/>
        <v>#DIV/0!</v>
      </c>
      <c r="H35">
        <f t="shared" si="54"/>
        <v>0</v>
      </c>
      <c r="L35">
        <f t="shared" si="55"/>
        <v>0</v>
      </c>
      <c r="M35">
        <f t="shared" si="56"/>
        <v>0</v>
      </c>
      <c r="O35">
        <f t="shared" ref="O35" si="61">SUM(I35:N35)</f>
        <v>0</v>
      </c>
    </row>
    <row r="36" spans="5:15" x14ac:dyDescent="0.25">
      <c r="E36" s="2" t="e">
        <f t="shared" si="53"/>
        <v>#DIV/0!</v>
      </c>
      <c r="H36">
        <f t="shared" si="54"/>
        <v>0</v>
      </c>
      <c r="L36">
        <f t="shared" si="55"/>
        <v>0</v>
      </c>
      <c r="M36">
        <f t="shared" si="56"/>
        <v>0</v>
      </c>
      <c r="O36">
        <f t="shared" si="57"/>
        <v>0</v>
      </c>
    </row>
    <row r="37" spans="5:15" x14ac:dyDescent="0.25">
      <c r="E37" s="2" t="e">
        <f t="shared" si="53"/>
        <v>#DIV/0!</v>
      </c>
      <c r="H37">
        <f t="shared" si="54"/>
        <v>0</v>
      </c>
      <c r="L37">
        <f t="shared" si="55"/>
        <v>0</v>
      </c>
      <c r="M37">
        <v>0</v>
      </c>
      <c r="O37">
        <f t="shared" si="57"/>
        <v>0</v>
      </c>
    </row>
    <row r="38" spans="5:15" x14ac:dyDescent="0.25">
      <c r="E38" s="2" t="e">
        <f t="shared" si="53"/>
        <v>#DIV/0!</v>
      </c>
      <c r="H38">
        <f t="shared" si="54"/>
        <v>0</v>
      </c>
      <c r="L38">
        <f t="shared" si="55"/>
        <v>0</v>
      </c>
      <c r="M38">
        <f t="shared" ref="M38:M96" si="62">D38*5</f>
        <v>0</v>
      </c>
      <c r="O38">
        <f t="shared" si="57"/>
        <v>0</v>
      </c>
    </row>
    <row r="39" spans="5:15" x14ac:dyDescent="0.25">
      <c r="E39" s="2" t="e">
        <f t="shared" si="53"/>
        <v>#DIV/0!</v>
      </c>
      <c r="H39">
        <f t="shared" si="54"/>
        <v>0</v>
      </c>
      <c r="L39">
        <f t="shared" si="55"/>
        <v>0</v>
      </c>
      <c r="M39">
        <f t="shared" si="62"/>
        <v>0</v>
      </c>
      <c r="O39">
        <f t="shared" si="57"/>
        <v>0</v>
      </c>
    </row>
    <row r="40" spans="5:15" x14ac:dyDescent="0.25">
      <c r="E40" s="2" t="e">
        <f t="shared" si="53"/>
        <v>#DIV/0!</v>
      </c>
      <c r="H40">
        <f t="shared" si="54"/>
        <v>0</v>
      </c>
      <c r="L40">
        <f t="shared" si="55"/>
        <v>0</v>
      </c>
      <c r="M40">
        <f t="shared" si="62"/>
        <v>0</v>
      </c>
      <c r="O40">
        <f t="shared" si="57"/>
        <v>0</v>
      </c>
    </row>
    <row r="41" spans="5:15" x14ac:dyDescent="0.25">
      <c r="E41" s="2" t="e">
        <f t="shared" si="53"/>
        <v>#DIV/0!</v>
      </c>
      <c r="H41">
        <f t="shared" si="54"/>
        <v>0</v>
      </c>
      <c r="L41">
        <f t="shared" si="55"/>
        <v>0</v>
      </c>
      <c r="M41">
        <f t="shared" si="62"/>
        <v>0</v>
      </c>
      <c r="O41">
        <f t="shared" si="57"/>
        <v>0</v>
      </c>
    </row>
    <row r="42" spans="5:15" x14ac:dyDescent="0.25">
      <c r="E42" s="2" t="e">
        <f t="shared" si="53"/>
        <v>#DIV/0!</v>
      </c>
      <c r="H42">
        <f t="shared" si="54"/>
        <v>0</v>
      </c>
      <c r="L42">
        <f t="shared" si="55"/>
        <v>0</v>
      </c>
      <c r="M42">
        <f t="shared" si="62"/>
        <v>0</v>
      </c>
      <c r="O42">
        <f t="shared" si="57"/>
        <v>0</v>
      </c>
    </row>
    <row r="43" spans="5:15" x14ac:dyDescent="0.25">
      <c r="E43" s="2" t="e">
        <f t="shared" si="53"/>
        <v>#DIV/0!</v>
      </c>
      <c r="H43">
        <f t="shared" si="54"/>
        <v>0</v>
      </c>
      <c r="L43">
        <f t="shared" si="55"/>
        <v>0</v>
      </c>
      <c r="M43">
        <f t="shared" si="62"/>
        <v>0</v>
      </c>
      <c r="O43">
        <f t="shared" si="57"/>
        <v>0</v>
      </c>
    </row>
    <row r="44" spans="5:15" x14ac:dyDescent="0.25">
      <c r="E44" s="2" t="e">
        <f t="shared" si="53"/>
        <v>#DIV/0!</v>
      </c>
      <c r="H44">
        <f t="shared" si="54"/>
        <v>0</v>
      </c>
      <c r="L44">
        <f t="shared" si="55"/>
        <v>0</v>
      </c>
      <c r="M44">
        <f t="shared" si="62"/>
        <v>0</v>
      </c>
      <c r="O44">
        <f t="shared" si="57"/>
        <v>0</v>
      </c>
    </row>
    <row r="45" spans="5:15" x14ac:dyDescent="0.25">
      <c r="E45" s="2" t="e">
        <f t="shared" si="53"/>
        <v>#DIV/0!</v>
      </c>
      <c r="H45">
        <f t="shared" si="54"/>
        <v>0</v>
      </c>
      <c r="L45">
        <f t="shared" si="55"/>
        <v>0</v>
      </c>
      <c r="M45">
        <f t="shared" si="62"/>
        <v>0</v>
      </c>
      <c r="O45">
        <f t="shared" si="57"/>
        <v>0</v>
      </c>
    </row>
    <row r="46" spans="5:15" x14ac:dyDescent="0.25">
      <c r="E46" s="2" t="e">
        <f t="shared" si="53"/>
        <v>#DIV/0!</v>
      </c>
      <c r="H46">
        <f t="shared" si="54"/>
        <v>0</v>
      </c>
      <c r="L46">
        <f t="shared" si="55"/>
        <v>0</v>
      </c>
      <c r="M46">
        <f t="shared" si="62"/>
        <v>0</v>
      </c>
      <c r="O46">
        <f t="shared" si="57"/>
        <v>0</v>
      </c>
    </row>
    <row r="47" spans="5:15" x14ac:dyDescent="0.25">
      <c r="E47" s="2" t="e">
        <f t="shared" si="53"/>
        <v>#DIV/0!</v>
      </c>
      <c r="H47">
        <f t="shared" si="54"/>
        <v>0</v>
      </c>
      <c r="L47">
        <f t="shared" si="55"/>
        <v>0</v>
      </c>
      <c r="M47">
        <f t="shared" si="62"/>
        <v>0</v>
      </c>
      <c r="O47">
        <f t="shared" ref="O47" si="63">SUM(I47:N47)</f>
        <v>0</v>
      </c>
    </row>
    <row r="48" spans="5:15" x14ac:dyDescent="0.25">
      <c r="E48" s="2" t="e">
        <f t="shared" si="53"/>
        <v>#DIV/0!</v>
      </c>
      <c r="H48">
        <f t="shared" si="54"/>
        <v>0</v>
      </c>
      <c r="L48">
        <f t="shared" si="55"/>
        <v>0</v>
      </c>
      <c r="M48">
        <f t="shared" si="62"/>
        <v>0</v>
      </c>
      <c r="O48">
        <f t="shared" si="57"/>
        <v>0</v>
      </c>
    </row>
    <row r="49" spans="1:16" x14ac:dyDescent="0.25">
      <c r="E49" s="2" t="e">
        <f t="shared" si="53"/>
        <v>#DIV/0!</v>
      </c>
      <c r="H49">
        <f t="shared" si="54"/>
        <v>0</v>
      </c>
      <c r="L49">
        <f t="shared" si="55"/>
        <v>0</v>
      </c>
      <c r="M49">
        <f t="shared" si="62"/>
        <v>0</v>
      </c>
      <c r="O49">
        <f t="shared" si="57"/>
        <v>0</v>
      </c>
    </row>
    <row r="50" spans="1:16" x14ac:dyDescent="0.25">
      <c r="E50" s="2" t="e">
        <f t="shared" si="53"/>
        <v>#DIV/0!</v>
      </c>
      <c r="H50">
        <f t="shared" si="54"/>
        <v>0</v>
      </c>
      <c r="L50">
        <f t="shared" si="55"/>
        <v>0</v>
      </c>
      <c r="M50">
        <f t="shared" si="62"/>
        <v>0</v>
      </c>
      <c r="O50">
        <f t="shared" si="57"/>
        <v>0</v>
      </c>
    </row>
    <row r="51" spans="1:16" x14ac:dyDescent="0.25">
      <c r="E51" s="2" t="e">
        <f t="shared" si="53"/>
        <v>#DIV/0!</v>
      </c>
      <c r="H51">
        <f t="shared" si="54"/>
        <v>0</v>
      </c>
      <c r="L51">
        <f t="shared" si="55"/>
        <v>0</v>
      </c>
      <c r="M51">
        <f t="shared" si="62"/>
        <v>0</v>
      </c>
      <c r="O51">
        <f t="shared" si="57"/>
        <v>0</v>
      </c>
    </row>
    <row r="52" spans="1:16" x14ac:dyDescent="0.25">
      <c r="E52" s="2" t="e">
        <f t="shared" si="53"/>
        <v>#DIV/0!</v>
      </c>
      <c r="H52">
        <f t="shared" si="54"/>
        <v>0</v>
      </c>
      <c r="L52">
        <f t="shared" si="55"/>
        <v>0</v>
      </c>
      <c r="M52">
        <f t="shared" si="62"/>
        <v>0</v>
      </c>
      <c r="O52">
        <f t="shared" si="57"/>
        <v>0</v>
      </c>
    </row>
    <row r="53" spans="1:16" x14ac:dyDescent="0.25">
      <c r="E53" s="2" t="e">
        <f t="shared" si="53"/>
        <v>#DIV/0!</v>
      </c>
      <c r="H53">
        <f t="shared" si="54"/>
        <v>0</v>
      </c>
      <c r="L53">
        <f t="shared" si="55"/>
        <v>0</v>
      </c>
      <c r="M53">
        <f t="shared" si="62"/>
        <v>0</v>
      </c>
      <c r="O53">
        <f t="shared" si="57"/>
        <v>0</v>
      </c>
    </row>
    <row r="54" spans="1:16" x14ac:dyDescent="0.25">
      <c r="E54" s="2" t="e">
        <f t="shared" si="53"/>
        <v>#DIV/0!</v>
      </c>
      <c r="H54">
        <f t="shared" si="54"/>
        <v>0</v>
      </c>
      <c r="L54">
        <f t="shared" si="55"/>
        <v>0</v>
      </c>
      <c r="M54">
        <f t="shared" si="62"/>
        <v>0</v>
      </c>
      <c r="O54">
        <f t="shared" ref="O54" si="64">SUM(I54:N54)</f>
        <v>0</v>
      </c>
    </row>
    <row r="55" spans="1:16" x14ac:dyDescent="0.25">
      <c r="E55" s="2" t="e">
        <f t="shared" si="53"/>
        <v>#DIV/0!</v>
      </c>
      <c r="H55">
        <f t="shared" si="54"/>
        <v>0</v>
      </c>
      <c r="L55">
        <f t="shared" si="55"/>
        <v>0</v>
      </c>
      <c r="M55">
        <f t="shared" si="62"/>
        <v>0</v>
      </c>
      <c r="O55">
        <f t="shared" si="57"/>
        <v>0</v>
      </c>
    </row>
    <row r="56" spans="1:16" x14ac:dyDescent="0.25">
      <c r="E56" s="2" t="e">
        <f t="shared" si="53"/>
        <v>#DIV/0!</v>
      </c>
      <c r="H56">
        <f t="shared" si="54"/>
        <v>0</v>
      </c>
      <c r="L56">
        <f t="shared" si="55"/>
        <v>0</v>
      </c>
      <c r="M56">
        <f t="shared" si="62"/>
        <v>0</v>
      </c>
      <c r="O56">
        <f t="shared" si="57"/>
        <v>0</v>
      </c>
    </row>
    <row r="57" spans="1:16" x14ac:dyDescent="0.25">
      <c r="E57" s="2" t="e">
        <f t="shared" si="53"/>
        <v>#DIV/0!</v>
      </c>
      <c r="H57">
        <f t="shared" si="54"/>
        <v>0</v>
      </c>
      <c r="L57">
        <f t="shared" si="55"/>
        <v>0</v>
      </c>
      <c r="M57">
        <f t="shared" si="62"/>
        <v>0</v>
      </c>
      <c r="O57">
        <f t="shared" si="57"/>
        <v>0</v>
      </c>
    </row>
    <row r="58" spans="1:16" x14ac:dyDescent="0.25">
      <c r="A58" s="6"/>
      <c r="B58" s="4"/>
      <c r="C58" s="4"/>
      <c r="D58" s="4"/>
      <c r="E58" s="5" t="e">
        <f t="shared" si="53"/>
        <v>#DIV/0!</v>
      </c>
      <c r="F58" s="4"/>
      <c r="G58" s="4"/>
      <c r="H58" s="4">
        <f t="shared" si="54"/>
        <v>0</v>
      </c>
      <c r="I58" s="4"/>
      <c r="J58" s="4"/>
      <c r="K58" s="4"/>
      <c r="L58" s="4">
        <f t="shared" si="55"/>
        <v>0</v>
      </c>
      <c r="M58" s="4">
        <f t="shared" si="62"/>
        <v>0</v>
      </c>
      <c r="N58" s="4"/>
      <c r="O58" s="4">
        <f t="shared" si="57"/>
        <v>0</v>
      </c>
      <c r="P58" s="4"/>
    </row>
    <row r="59" spans="1:16" x14ac:dyDescent="0.25">
      <c r="E59" s="2" t="e">
        <f t="shared" si="53"/>
        <v>#DIV/0!</v>
      </c>
      <c r="H59">
        <f t="shared" si="54"/>
        <v>0</v>
      </c>
      <c r="L59">
        <f t="shared" si="55"/>
        <v>0</v>
      </c>
      <c r="M59">
        <f t="shared" si="62"/>
        <v>0</v>
      </c>
      <c r="O59">
        <f t="shared" si="57"/>
        <v>0</v>
      </c>
      <c r="P59" s="4"/>
    </row>
    <row r="60" spans="1:16" x14ac:dyDescent="0.25">
      <c r="E60" s="2" t="e">
        <f t="shared" si="53"/>
        <v>#DIV/0!</v>
      </c>
      <c r="H60">
        <f t="shared" si="54"/>
        <v>0</v>
      </c>
      <c r="L60">
        <f t="shared" si="55"/>
        <v>0</v>
      </c>
      <c r="M60">
        <f t="shared" si="62"/>
        <v>0</v>
      </c>
      <c r="O60">
        <f t="shared" si="57"/>
        <v>0</v>
      </c>
    </row>
    <row r="61" spans="1:16" x14ac:dyDescent="0.25">
      <c r="E61" s="2" t="e">
        <f t="shared" si="53"/>
        <v>#DIV/0!</v>
      </c>
      <c r="H61">
        <f t="shared" si="54"/>
        <v>0</v>
      </c>
      <c r="L61">
        <f t="shared" si="55"/>
        <v>0</v>
      </c>
      <c r="M61">
        <f t="shared" si="62"/>
        <v>0</v>
      </c>
      <c r="O61">
        <f t="shared" si="57"/>
        <v>0</v>
      </c>
    </row>
    <row r="62" spans="1:16" x14ac:dyDescent="0.25">
      <c r="A62" s="6"/>
      <c r="B62" s="4"/>
      <c r="C62" s="4"/>
      <c r="D62" s="4"/>
      <c r="E62" s="5" t="e">
        <f t="shared" si="53"/>
        <v>#DIV/0!</v>
      </c>
      <c r="F62" s="4"/>
      <c r="G62" s="4"/>
      <c r="H62" s="4">
        <f t="shared" si="54"/>
        <v>0</v>
      </c>
      <c r="I62" s="4"/>
      <c r="J62" s="4"/>
      <c r="K62" s="4"/>
      <c r="L62" s="4">
        <f t="shared" si="55"/>
        <v>0</v>
      </c>
      <c r="M62" s="4">
        <f t="shared" si="62"/>
        <v>0</v>
      </c>
      <c r="N62" s="4"/>
      <c r="O62" s="4">
        <f t="shared" si="57"/>
        <v>0</v>
      </c>
      <c r="P62" s="4"/>
    </row>
    <row r="63" spans="1:16" x14ac:dyDescent="0.25">
      <c r="A63" s="6"/>
      <c r="B63" s="4"/>
      <c r="C63" s="4"/>
      <c r="D63" s="4"/>
      <c r="E63" s="5" t="e">
        <f t="shared" si="53"/>
        <v>#DIV/0!</v>
      </c>
      <c r="F63" s="4"/>
      <c r="G63" s="4"/>
      <c r="H63" s="4">
        <f t="shared" si="54"/>
        <v>0</v>
      </c>
      <c r="I63" s="4"/>
      <c r="J63" s="4"/>
      <c r="K63" s="4"/>
      <c r="L63" s="4">
        <f t="shared" si="55"/>
        <v>0</v>
      </c>
      <c r="M63" s="4">
        <f t="shared" si="62"/>
        <v>0</v>
      </c>
      <c r="N63" s="4"/>
      <c r="O63" s="4">
        <f t="shared" si="57"/>
        <v>0</v>
      </c>
      <c r="P63" s="4"/>
    </row>
    <row r="64" spans="1:16" x14ac:dyDescent="0.25">
      <c r="A64" s="6"/>
      <c r="B64" s="4"/>
      <c r="C64" s="4"/>
      <c r="D64" s="4"/>
      <c r="E64" s="5" t="e">
        <f t="shared" si="53"/>
        <v>#DIV/0!</v>
      </c>
      <c r="F64" s="4"/>
      <c r="G64" s="4"/>
      <c r="H64" s="4">
        <f t="shared" si="54"/>
        <v>0</v>
      </c>
      <c r="I64" s="4"/>
      <c r="J64" s="4"/>
      <c r="K64" s="4"/>
      <c r="L64" s="4">
        <f t="shared" si="55"/>
        <v>0</v>
      </c>
      <c r="M64" s="4">
        <f t="shared" si="62"/>
        <v>0</v>
      </c>
      <c r="N64" s="4"/>
      <c r="O64" s="4">
        <f t="shared" si="57"/>
        <v>0</v>
      </c>
      <c r="P64" s="4"/>
    </row>
    <row r="65" spans="1:16" x14ac:dyDescent="0.25">
      <c r="A65" s="6"/>
      <c r="B65" s="4"/>
      <c r="C65" s="4"/>
      <c r="D65" s="4"/>
      <c r="E65" s="5" t="e">
        <f t="shared" si="53"/>
        <v>#DIV/0!</v>
      </c>
      <c r="F65" s="4"/>
      <c r="G65" s="4"/>
      <c r="H65" s="4">
        <f t="shared" si="54"/>
        <v>0</v>
      </c>
      <c r="I65" s="4"/>
      <c r="J65" s="4"/>
      <c r="K65" s="4"/>
      <c r="L65" s="4">
        <f t="shared" si="55"/>
        <v>0</v>
      </c>
      <c r="M65" s="4">
        <f t="shared" si="62"/>
        <v>0</v>
      </c>
      <c r="N65" s="4"/>
      <c r="O65" s="4">
        <f t="shared" si="57"/>
        <v>0</v>
      </c>
      <c r="P65" s="4"/>
    </row>
    <row r="66" spans="1:16" x14ac:dyDescent="0.25">
      <c r="A66" s="6"/>
      <c r="B66" s="4"/>
      <c r="C66" s="4"/>
      <c r="D66" s="4"/>
      <c r="E66" s="5" t="e">
        <f t="shared" si="53"/>
        <v>#DIV/0!</v>
      </c>
      <c r="F66" s="4"/>
      <c r="G66" s="4"/>
      <c r="H66" s="4">
        <f t="shared" si="54"/>
        <v>0</v>
      </c>
      <c r="I66" s="4"/>
      <c r="J66" s="4"/>
      <c r="K66" s="4"/>
      <c r="L66" s="4">
        <f t="shared" si="55"/>
        <v>0</v>
      </c>
      <c r="M66" s="4">
        <f t="shared" si="62"/>
        <v>0</v>
      </c>
      <c r="N66" s="4"/>
      <c r="O66" s="4">
        <f t="shared" si="57"/>
        <v>0</v>
      </c>
      <c r="P66" s="4"/>
    </row>
    <row r="67" spans="1:16" x14ac:dyDescent="0.25">
      <c r="A67" s="6"/>
      <c r="B67" s="4"/>
      <c r="C67" s="4"/>
      <c r="D67" s="4"/>
      <c r="E67" s="5" t="e">
        <f t="shared" si="53"/>
        <v>#DIV/0!</v>
      </c>
      <c r="F67" s="4"/>
      <c r="G67" s="4"/>
      <c r="H67" s="4">
        <f t="shared" si="54"/>
        <v>0</v>
      </c>
      <c r="I67" s="4"/>
      <c r="J67" s="4"/>
      <c r="K67" s="4"/>
      <c r="L67" s="4">
        <f t="shared" si="55"/>
        <v>0</v>
      </c>
      <c r="M67" s="4">
        <f t="shared" si="62"/>
        <v>0</v>
      </c>
      <c r="N67" s="4"/>
      <c r="O67" s="4">
        <f t="shared" ref="O67:O96" si="65">SUM(I67:N67)</f>
        <v>0</v>
      </c>
    </row>
    <row r="68" spans="1:16" x14ac:dyDescent="0.25">
      <c r="E68" s="2" t="e">
        <f t="shared" si="53"/>
        <v>#DIV/0!</v>
      </c>
      <c r="H68">
        <f t="shared" si="54"/>
        <v>0</v>
      </c>
      <c r="L68">
        <f t="shared" si="55"/>
        <v>0</v>
      </c>
      <c r="M68">
        <f t="shared" si="62"/>
        <v>0</v>
      </c>
      <c r="O68">
        <f t="shared" si="65"/>
        <v>0</v>
      </c>
    </row>
    <row r="69" spans="1:16" x14ac:dyDescent="0.25">
      <c r="E69" s="2" t="e">
        <f t="shared" si="53"/>
        <v>#DIV/0!</v>
      </c>
      <c r="H69">
        <f t="shared" si="54"/>
        <v>0</v>
      </c>
      <c r="L69">
        <f t="shared" si="55"/>
        <v>0</v>
      </c>
      <c r="M69">
        <f t="shared" si="62"/>
        <v>0</v>
      </c>
      <c r="O69">
        <f t="shared" si="65"/>
        <v>0</v>
      </c>
    </row>
    <row r="70" spans="1:16" x14ac:dyDescent="0.25">
      <c r="E70" s="2" t="e">
        <f t="shared" si="53"/>
        <v>#DIV/0!</v>
      </c>
      <c r="H70">
        <f t="shared" si="54"/>
        <v>0</v>
      </c>
      <c r="L70">
        <f t="shared" si="55"/>
        <v>0</v>
      </c>
      <c r="M70">
        <f t="shared" si="62"/>
        <v>0</v>
      </c>
      <c r="O70">
        <f t="shared" si="65"/>
        <v>0</v>
      </c>
    </row>
    <row r="71" spans="1:16" x14ac:dyDescent="0.25">
      <c r="E71" s="2" t="e">
        <f t="shared" si="53"/>
        <v>#DIV/0!</v>
      </c>
      <c r="H71">
        <f t="shared" si="54"/>
        <v>0</v>
      </c>
      <c r="L71">
        <f t="shared" si="55"/>
        <v>0</v>
      </c>
      <c r="M71">
        <f t="shared" si="62"/>
        <v>0</v>
      </c>
      <c r="O71">
        <f t="shared" si="65"/>
        <v>0</v>
      </c>
    </row>
    <row r="72" spans="1:16" x14ac:dyDescent="0.25">
      <c r="E72" s="2" t="e">
        <f t="shared" si="53"/>
        <v>#DIV/0!</v>
      </c>
      <c r="H72">
        <f t="shared" si="54"/>
        <v>0</v>
      </c>
      <c r="L72">
        <f t="shared" si="55"/>
        <v>0</v>
      </c>
      <c r="M72">
        <f t="shared" si="62"/>
        <v>0</v>
      </c>
      <c r="O72">
        <f t="shared" si="65"/>
        <v>0</v>
      </c>
    </row>
    <row r="73" spans="1:16" x14ac:dyDescent="0.25">
      <c r="E73" s="2" t="e">
        <f t="shared" si="53"/>
        <v>#DIV/0!</v>
      </c>
      <c r="H73">
        <f t="shared" si="54"/>
        <v>0</v>
      </c>
      <c r="L73">
        <f t="shared" si="55"/>
        <v>0</v>
      </c>
      <c r="M73">
        <f t="shared" si="62"/>
        <v>0</v>
      </c>
      <c r="O73">
        <f t="shared" si="65"/>
        <v>0</v>
      </c>
    </row>
    <row r="74" spans="1:16" x14ac:dyDescent="0.25">
      <c r="E74" s="2" t="e">
        <f t="shared" si="53"/>
        <v>#DIV/0!</v>
      </c>
      <c r="H74">
        <f t="shared" si="54"/>
        <v>0</v>
      </c>
      <c r="M74">
        <f t="shared" si="62"/>
        <v>0</v>
      </c>
      <c r="O74">
        <f t="shared" si="65"/>
        <v>0</v>
      </c>
    </row>
    <row r="75" spans="1:16" x14ac:dyDescent="0.25">
      <c r="E75" s="2" t="e">
        <f t="shared" si="53"/>
        <v>#DIV/0!</v>
      </c>
      <c r="H75">
        <f t="shared" si="54"/>
        <v>0</v>
      </c>
      <c r="M75">
        <f t="shared" si="62"/>
        <v>0</v>
      </c>
      <c r="O75">
        <f t="shared" si="65"/>
        <v>0</v>
      </c>
    </row>
    <row r="76" spans="1:16" x14ac:dyDescent="0.25">
      <c r="E76" s="2" t="e">
        <f t="shared" si="53"/>
        <v>#DIV/0!</v>
      </c>
      <c r="H76">
        <f t="shared" si="54"/>
        <v>0</v>
      </c>
      <c r="M76">
        <f t="shared" si="62"/>
        <v>0</v>
      </c>
      <c r="O76">
        <f t="shared" si="65"/>
        <v>0</v>
      </c>
    </row>
    <row r="77" spans="1:16" x14ac:dyDescent="0.25">
      <c r="E77" s="2" t="e">
        <f t="shared" si="53"/>
        <v>#DIV/0!</v>
      </c>
      <c r="H77">
        <f t="shared" si="54"/>
        <v>0</v>
      </c>
      <c r="M77">
        <f t="shared" si="62"/>
        <v>0</v>
      </c>
      <c r="O77">
        <f t="shared" si="65"/>
        <v>0</v>
      </c>
    </row>
    <row r="78" spans="1:16" x14ac:dyDescent="0.25">
      <c r="E78" s="2" t="e">
        <f t="shared" si="53"/>
        <v>#DIV/0!</v>
      </c>
      <c r="H78">
        <f t="shared" si="54"/>
        <v>0</v>
      </c>
      <c r="M78">
        <f t="shared" si="62"/>
        <v>0</v>
      </c>
      <c r="O78">
        <f t="shared" si="65"/>
        <v>0</v>
      </c>
    </row>
    <row r="79" spans="1:16" x14ac:dyDescent="0.25">
      <c r="E79" s="2" t="e">
        <f t="shared" si="53"/>
        <v>#DIV/0!</v>
      </c>
      <c r="H79">
        <f t="shared" si="54"/>
        <v>0</v>
      </c>
      <c r="M79">
        <f t="shared" si="62"/>
        <v>0</v>
      </c>
      <c r="O79">
        <f t="shared" si="65"/>
        <v>0</v>
      </c>
    </row>
    <row r="80" spans="1:16" x14ac:dyDescent="0.25">
      <c r="E80" s="2" t="e">
        <f t="shared" si="53"/>
        <v>#DIV/0!</v>
      </c>
      <c r="H80">
        <f t="shared" si="54"/>
        <v>0</v>
      </c>
      <c r="M80">
        <f t="shared" si="62"/>
        <v>0</v>
      </c>
      <c r="O80">
        <f t="shared" si="65"/>
        <v>0</v>
      </c>
    </row>
    <row r="81" spans="5:15" x14ac:dyDescent="0.25">
      <c r="E81" s="2" t="e">
        <f t="shared" si="53"/>
        <v>#DIV/0!</v>
      </c>
      <c r="H81">
        <f t="shared" si="54"/>
        <v>0</v>
      </c>
      <c r="M81">
        <f t="shared" si="62"/>
        <v>0</v>
      </c>
      <c r="O81">
        <f t="shared" si="65"/>
        <v>0</v>
      </c>
    </row>
    <row r="82" spans="5:15" x14ac:dyDescent="0.25">
      <c r="E82" s="2" t="e">
        <f t="shared" si="53"/>
        <v>#DIV/0!</v>
      </c>
      <c r="H82">
        <f t="shared" si="54"/>
        <v>0</v>
      </c>
      <c r="M82">
        <f t="shared" si="62"/>
        <v>0</v>
      </c>
      <c r="O82">
        <f t="shared" si="65"/>
        <v>0</v>
      </c>
    </row>
    <row r="83" spans="5:15" x14ac:dyDescent="0.25">
      <c r="E83" s="2" t="e">
        <f t="shared" si="53"/>
        <v>#DIV/0!</v>
      </c>
      <c r="H83">
        <f t="shared" si="54"/>
        <v>0</v>
      </c>
      <c r="M83">
        <f t="shared" si="62"/>
        <v>0</v>
      </c>
      <c r="O83">
        <f t="shared" si="65"/>
        <v>0</v>
      </c>
    </row>
    <row r="84" spans="5:15" x14ac:dyDescent="0.25">
      <c r="E84" s="2" t="e">
        <f t="shared" ref="E84:E96" si="66">(B84)/(B84+C84+D84)</f>
        <v>#DIV/0!</v>
      </c>
      <c r="H84">
        <f t="shared" ref="H84:H96" si="67">F84-G84</f>
        <v>0</v>
      </c>
      <c r="M84">
        <f t="shared" si="62"/>
        <v>0</v>
      </c>
      <c r="O84">
        <f t="shared" si="65"/>
        <v>0</v>
      </c>
    </row>
    <row r="85" spans="5:15" x14ac:dyDescent="0.25">
      <c r="E85" s="2" t="e">
        <f t="shared" si="66"/>
        <v>#DIV/0!</v>
      </c>
      <c r="H85">
        <f t="shared" si="67"/>
        <v>0</v>
      </c>
      <c r="M85">
        <f t="shared" si="62"/>
        <v>0</v>
      </c>
      <c r="O85">
        <f t="shared" si="65"/>
        <v>0</v>
      </c>
    </row>
    <row r="86" spans="5:15" x14ac:dyDescent="0.25">
      <c r="E86" s="2" t="e">
        <f t="shared" si="66"/>
        <v>#DIV/0!</v>
      </c>
      <c r="H86">
        <f t="shared" si="67"/>
        <v>0</v>
      </c>
      <c r="M86">
        <f t="shared" si="62"/>
        <v>0</v>
      </c>
      <c r="O86">
        <f t="shared" si="65"/>
        <v>0</v>
      </c>
    </row>
    <row r="87" spans="5:15" x14ac:dyDescent="0.25">
      <c r="E87" s="2" t="e">
        <f t="shared" si="66"/>
        <v>#DIV/0!</v>
      </c>
      <c r="H87">
        <f t="shared" si="67"/>
        <v>0</v>
      </c>
      <c r="M87">
        <f t="shared" si="62"/>
        <v>0</v>
      </c>
      <c r="O87">
        <f t="shared" si="65"/>
        <v>0</v>
      </c>
    </row>
    <row r="88" spans="5:15" x14ac:dyDescent="0.25">
      <c r="E88" s="2" t="e">
        <f t="shared" si="66"/>
        <v>#DIV/0!</v>
      </c>
      <c r="H88">
        <f t="shared" si="67"/>
        <v>0</v>
      </c>
      <c r="M88">
        <f t="shared" si="62"/>
        <v>0</v>
      </c>
      <c r="O88">
        <f t="shared" si="65"/>
        <v>0</v>
      </c>
    </row>
    <row r="89" spans="5:15" x14ac:dyDescent="0.25">
      <c r="E89" s="2" t="e">
        <f t="shared" si="66"/>
        <v>#DIV/0!</v>
      </c>
      <c r="H89">
        <f t="shared" si="67"/>
        <v>0</v>
      </c>
      <c r="M89">
        <f t="shared" si="62"/>
        <v>0</v>
      </c>
      <c r="O89">
        <f t="shared" si="65"/>
        <v>0</v>
      </c>
    </row>
    <row r="90" spans="5:15" x14ac:dyDescent="0.25">
      <c r="E90" s="2" t="e">
        <f t="shared" si="66"/>
        <v>#DIV/0!</v>
      </c>
      <c r="H90">
        <f t="shared" si="67"/>
        <v>0</v>
      </c>
      <c r="M90">
        <f t="shared" si="62"/>
        <v>0</v>
      </c>
      <c r="O90">
        <f t="shared" si="65"/>
        <v>0</v>
      </c>
    </row>
    <row r="91" spans="5:15" x14ac:dyDescent="0.25">
      <c r="E91" s="2" t="e">
        <f t="shared" si="66"/>
        <v>#DIV/0!</v>
      </c>
      <c r="H91">
        <f t="shared" si="67"/>
        <v>0</v>
      </c>
      <c r="M91">
        <f t="shared" si="62"/>
        <v>0</v>
      </c>
      <c r="O91">
        <f t="shared" si="65"/>
        <v>0</v>
      </c>
    </row>
    <row r="92" spans="5:15" x14ac:dyDescent="0.25">
      <c r="E92" s="2" t="e">
        <f t="shared" si="66"/>
        <v>#DIV/0!</v>
      </c>
      <c r="H92">
        <f t="shared" si="67"/>
        <v>0</v>
      </c>
      <c r="M92">
        <f t="shared" si="62"/>
        <v>0</v>
      </c>
      <c r="O92">
        <f t="shared" si="65"/>
        <v>0</v>
      </c>
    </row>
    <row r="93" spans="5:15" x14ac:dyDescent="0.25">
      <c r="E93" t="e">
        <f t="shared" si="66"/>
        <v>#DIV/0!</v>
      </c>
      <c r="H93">
        <f t="shared" si="67"/>
        <v>0</v>
      </c>
      <c r="M93">
        <f t="shared" si="62"/>
        <v>0</v>
      </c>
      <c r="O93">
        <f t="shared" si="65"/>
        <v>0</v>
      </c>
    </row>
    <row r="94" spans="5:15" x14ac:dyDescent="0.25">
      <c r="E94" t="e">
        <f t="shared" si="66"/>
        <v>#DIV/0!</v>
      </c>
      <c r="H94">
        <f t="shared" si="67"/>
        <v>0</v>
      </c>
      <c r="M94">
        <f t="shared" si="62"/>
        <v>0</v>
      </c>
      <c r="O94">
        <f t="shared" si="65"/>
        <v>0</v>
      </c>
    </row>
    <row r="95" spans="5:15" x14ac:dyDescent="0.25">
      <c r="E95" t="e">
        <f t="shared" si="66"/>
        <v>#DIV/0!</v>
      </c>
      <c r="H95">
        <f t="shared" si="67"/>
        <v>0</v>
      </c>
      <c r="M95">
        <f t="shared" si="62"/>
        <v>0</v>
      </c>
      <c r="O95">
        <f t="shared" si="65"/>
        <v>0</v>
      </c>
    </row>
    <row r="96" spans="5:15" x14ac:dyDescent="0.25">
      <c r="E96" t="e">
        <f t="shared" si="66"/>
        <v>#DIV/0!</v>
      </c>
      <c r="H96">
        <f t="shared" si="67"/>
        <v>0</v>
      </c>
      <c r="M96">
        <f t="shared" si="62"/>
        <v>0</v>
      </c>
      <c r="O96">
        <f t="shared" si="65"/>
        <v>0</v>
      </c>
    </row>
  </sheetData>
  <sortState xmlns:xlrd2="http://schemas.microsoft.com/office/spreadsheetml/2017/richdata2" ref="A12:O90">
    <sortCondition ref="A46:A90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86"/>
  <sheetViews>
    <sheetView workbookViewId="0">
      <selection activeCell="H9" sqref="H9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ht="14.25" customHeight="1" x14ac:dyDescent="0.25">
      <c r="A3" s="3" t="s">
        <v>189</v>
      </c>
      <c r="C3">
        <f>1+1+1</f>
        <v>3</v>
      </c>
      <c r="E3" s="2">
        <f t="shared" ref="E3" si="0">(B3)/(B3+C3+D3)</f>
        <v>0</v>
      </c>
      <c r="F3">
        <f>2+4+1</f>
        <v>7</v>
      </c>
      <c r="G3">
        <f>18+7+8</f>
        <v>33</v>
      </c>
      <c r="H3">
        <f t="shared" ref="H3" si="1">F3-G3</f>
        <v>-26</v>
      </c>
      <c r="L3">
        <v>0</v>
      </c>
      <c r="M3">
        <f t="shared" ref="M3" si="2">D3*5</f>
        <v>0</v>
      </c>
      <c r="N3">
        <f>10*1</f>
        <v>10</v>
      </c>
      <c r="O3">
        <f t="shared" ref="O3" si="3">SUM(I3:N3)</f>
        <v>10</v>
      </c>
    </row>
    <row r="4" spans="1:27" ht="14.25" customHeight="1" x14ac:dyDescent="0.25">
      <c r="A4" s="3" t="s">
        <v>112</v>
      </c>
      <c r="B4">
        <f>1</f>
        <v>1</v>
      </c>
      <c r="C4">
        <f>1</f>
        <v>1</v>
      </c>
      <c r="D4">
        <f>1</f>
        <v>1</v>
      </c>
      <c r="E4" s="2">
        <f t="shared" ref="E4" si="4">(B4)/(B4+C4+D4)</f>
        <v>0.33333333333333331</v>
      </c>
      <c r="F4">
        <f>8+1+2</f>
        <v>11</v>
      </c>
      <c r="G4">
        <f>5+1+8</f>
        <v>14</v>
      </c>
      <c r="H4">
        <f t="shared" ref="H4" si="5">F4-G4</f>
        <v>-3</v>
      </c>
      <c r="L4">
        <v>0</v>
      </c>
      <c r="M4">
        <f t="shared" ref="M4" si="6">D4*5</f>
        <v>5</v>
      </c>
      <c r="N4">
        <f>10*1</f>
        <v>10</v>
      </c>
      <c r="O4">
        <f t="shared" ref="O4" si="7">SUM(I4:N4)</f>
        <v>15</v>
      </c>
    </row>
    <row r="5" spans="1:27" ht="14.25" customHeight="1" x14ac:dyDescent="0.25">
      <c r="A5" s="3" t="s">
        <v>151</v>
      </c>
      <c r="B5">
        <f>1</f>
        <v>1</v>
      </c>
      <c r="C5">
        <f>1</f>
        <v>1</v>
      </c>
      <c r="D5">
        <f>1</f>
        <v>1</v>
      </c>
      <c r="E5" s="2">
        <f t="shared" ref="E5" si="8">(B5)/(B5+C5+D5)</f>
        <v>0.33333333333333331</v>
      </c>
      <c r="F5">
        <f>8+6+3</f>
        <v>17</v>
      </c>
      <c r="G5">
        <f>4+6+6</f>
        <v>16</v>
      </c>
      <c r="H5">
        <f t="shared" ref="H5" si="9">F5-G5</f>
        <v>1</v>
      </c>
      <c r="K5">
        <f>20</f>
        <v>20</v>
      </c>
      <c r="L5">
        <v>0</v>
      </c>
      <c r="M5">
        <f t="shared" ref="M5" si="10">D5*5</f>
        <v>5</v>
      </c>
      <c r="N5">
        <f>10*1</f>
        <v>10</v>
      </c>
      <c r="O5">
        <f t="shared" ref="O5" si="11">SUM(I5:N5)</f>
        <v>35</v>
      </c>
    </row>
    <row r="6" spans="1:27" x14ac:dyDescent="0.25">
      <c r="A6" s="3" t="s">
        <v>38</v>
      </c>
      <c r="B6">
        <f>1</f>
        <v>1</v>
      </c>
      <c r="C6">
        <f>1+1+1+1+1+1</f>
        <v>6</v>
      </c>
      <c r="E6" s="2">
        <f t="shared" ref="E6:E73" si="12">(B6)/(B6+C6+D6)</f>
        <v>0.14285714285714285</v>
      </c>
      <c r="F6">
        <f>1+2+4+3+0+1+6</f>
        <v>17</v>
      </c>
      <c r="G6">
        <f>14+15+2+7+19+16+7</f>
        <v>80</v>
      </c>
      <c r="H6">
        <f t="shared" ref="H6:H73" si="13">F6-G6</f>
        <v>-63</v>
      </c>
      <c r="J6">
        <f>40</f>
        <v>40</v>
      </c>
      <c r="L6">
        <f t="shared" ref="L6:L63" si="14">B6*10</f>
        <v>10</v>
      </c>
      <c r="M6">
        <f t="shared" ref="M6:M26" si="15">D6*5</f>
        <v>0</v>
      </c>
      <c r="N6">
        <f>10*2</f>
        <v>20</v>
      </c>
      <c r="O6">
        <f t="shared" ref="O6:O56" si="16">SUM(I6:N6)</f>
        <v>70</v>
      </c>
    </row>
    <row r="7" spans="1:27" ht="14.25" customHeight="1" x14ac:dyDescent="0.25">
      <c r="A7" s="3" t="s">
        <v>134</v>
      </c>
      <c r="B7">
        <f>1</f>
        <v>1</v>
      </c>
      <c r="C7">
        <f>1+1</f>
        <v>2</v>
      </c>
      <c r="E7" s="2">
        <f t="shared" ref="E7" si="17">(B7)/(B7+C7+D7)</f>
        <v>0.33333333333333331</v>
      </c>
      <c r="F7">
        <f>4+2+2</f>
        <v>8</v>
      </c>
      <c r="G7">
        <f>3+8+17</f>
        <v>28</v>
      </c>
      <c r="H7">
        <f t="shared" ref="H7" si="18">F7-G7</f>
        <v>-20</v>
      </c>
      <c r="K7">
        <f>20</f>
        <v>20</v>
      </c>
      <c r="L7">
        <v>0</v>
      </c>
      <c r="M7">
        <f t="shared" ref="M7" si="19">D7*5</f>
        <v>0</v>
      </c>
      <c r="N7">
        <f>10*1</f>
        <v>10</v>
      </c>
      <c r="O7">
        <f t="shared" ref="O7" si="20">SUM(I7:N7)</f>
        <v>30</v>
      </c>
    </row>
    <row r="8" spans="1:27" ht="14.25" customHeight="1" x14ac:dyDescent="0.25">
      <c r="A8" s="3" t="s">
        <v>135</v>
      </c>
      <c r="B8">
        <f>1+1+1+1+1</f>
        <v>5</v>
      </c>
      <c r="C8">
        <f>1+1+1+1+1</f>
        <v>5</v>
      </c>
      <c r="D8">
        <f>1</f>
        <v>1</v>
      </c>
      <c r="E8" s="2">
        <f t="shared" ref="E8" si="21">(B8)/(B8+C8+D8)</f>
        <v>0.45454545454545453</v>
      </c>
      <c r="F8">
        <f>8+5+17+3+4+7+6+9+5+5+3</f>
        <v>72</v>
      </c>
      <c r="G8">
        <f>2+5+2+0+8+6+3+11+6+8+10</f>
        <v>61</v>
      </c>
      <c r="H8">
        <f t="shared" ref="H8" si="22">F8-G8</f>
        <v>11</v>
      </c>
      <c r="I8">
        <f>60</f>
        <v>60</v>
      </c>
      <c r="J8">
        <f>40</f>
        <v>40</v>
      </c>
      <c r="L8">
        <v>0</v>
      </c>
      <c r="M8">
        <f t="shared" ref="M8" si="23">D8*5</f>
        <v>5</v>
      </c>
      <c r="N8">
        <f>10*3</f>
        <v>30</v>
      </c>
      <c r="O8">
        <f t="shared" ref="O8" si="24">SUM(I8:N8)</f>
        <v>135</v>
      </c>
    </row>
    <row r="9" spans="1:27" ht="14.25" customHeight="1" x14ac:dyDescent="0.25">
      <c r="A9" s="3" t="s">
        <v>39</v>
      </c>
      <c r="B9">
        <f>1+1+1+1+1+1</f>
        <v>6</v>
      </c>
      <c r="C9">
        <f>1+1+1+1+1+1</f>
        <v>6</v>
      </c>
      <c r="E9" s="2">
        <f t="shared" si="12"/>
        <v>0.5</v>
      </c>
      <c r="F9">
        <f>15+0+2+3+16+7+0+7+6+10+7+3</f>
        <v>76</v>
      </c>
      <c r="G9">
        <f>2+12+4+4+1+6+7+4+11+3+1+4</f>
        <v>59</v>
      </c>
      <c r="H9">
        <f t="shared" si="13"/>
        <v>17</v>
      </c>
      <c r="J9">
        <f>40</f>
        <v>40</v>
      </c>
      <c r="K9">
        <f>20</f>
        <v>20</v>
      </c>
      <c r="L9">
        <v>0</v>
      </c>
      <c r="M9">
        <f t="shared" si="15"/>
        <v>0</v>
      </c>
      <c r="N9">
        <f>10*3</f>
        <v>30</v>
      </c>
      <c r="O9">
        <f t="shared" si="16"/>
        <v>90</v>
      </c>
    </row>
    <row r="10" spans="1:27" ht="14.25" customHeight="1" x14ac:dyDescent="0.25">
      <c r="A10" s="3" t="s">
        <v>152</v>
      </c>
      <c r="B10">
        <f>1+1</f>
        <v>2</v>
      </c>
      <c r="C10">
        <f>1+1+1+1</f>
        <v>4</v>
      </c>
      <c r="E10" s="2">
        <f t="shared" si="12"/>
        <v>0.33333333333333331</v>
      </c>
      <c r="F10">
        <f>2+6+6+18+11+1</f>
        <v>44</v>
      </c>
      <c r="G10">
        <f>5+7+7+2+6+7</f>
        <v>34</v>
      </c>
      <c r="H10">
        <f t="shared" si="13"/>
        <v>10</v>
      </c>
      <c r="K10">
        <f>20</f>
        <v>20</v>
      </c>
      <c r="L10">
        <v>0</v>
      </c>
      <c r="M10">
        <f t="shared" si="15"/>
        <v>0</v>
      </c>
      <c r="N10">
        <f>10*2</f>
        <v>20</v>
      </c>
      <c r="O10">
        <f t="shared" ref="O10" si="25">SUM(I10:N10)</f>
        <v>40</v>
      </c>
    </row>
    <row r="11" spans="1:27" ht="14.25" customHeight="1" x14ac:dyDescent="0.25">
      <c r="A11" s="3" t="s">
        <v>188</v>
      </c>
      <c r="B11">
        <f>1+1+1+1</f>
        <v>4</v>
      </c>
      <c r="D11">
        <f>1</f>
        <v>1</v>
      </c>
      <c r="E11" s="2">
        <f t="shared" ref="E11" si="26">(B11)/(B11+C11+D11)</f>
        <v>0.8</v>
      </c>
      <c r="F11">
        <f>6+1+8+8+4</f>
        <v>27</v>
      </c>
      <c r="G11">
        <f>5+1+1+2+3</f>
        <v>12</v>
      </c>
      <c r="H11">
        <f t="shared" ref="H11" si="27">F11-G11</f>
        <v>15</v>
      </c>
      <c r="I11">
        <f>60</f>
        <v>60</v>
      </c>
      <c r="L11">
        <v>0</v>
      </c>
      <c r="M11">
        <f t="shared" ref="M11" si="28">D11*5</f>
        <v>5</v>
      </c>
      <c r="N11">
        <f>10*1</f>
        <v>10</v>
      </c>
      <c r="O11">
        <f t="shared" ref="O11" si="29">SUM(I11:N11)</f>
        <v>75</v>
      </c>
    </row>
    <row r="12" spans="1:27" x14ac:dyDescent="0.25">
      <c r="A12" s="3" t="s">
        <v>40</v>
      </c>
      <c r="B12">
        <f>1+1+1+1+1+1+1+1</f>
        <v>8</v>
      </c>
      <c r="C12">
        <f>1</f>
        <v>1</v>
      </c>
      <c r="D12">
        <f>1+1</f>
        <v>2</v>
      </c>
      <c r="E12" s="2">
        <f t="shared" si="12"/>
        <v>0.72727272727272729</v>
      </c>
      <c r="F12">
        <f>14+12+7+19+5+7+0+5+6+7+11</f>
        <v>93</v>
      </c>
      <c r="G12">
        <f>1+0+3+0+5+0+3+2+6+6+9</f>
        <v>35</v>
      </c>
      <c r="H12">
        <f t="shared" si="13"/>
        <v>58</v>
      </c>
      <c r="I12">
        <f>60*2</f>
        <v>120</v>
      </c>
      <c r="J12">
        <f>40</f>
        <v>40</v>
      </c>
      <c r="L12">
        <f t="shared" ref="L12" si="30">B12*10</f>
        <v>80</v>
      </c>
      <c r="M12">
        <f t="shared" si="15"/>
        <v>10</v>
      </c>
      <c r="N12">
        <f>10*3</f>
        <v>30</v>
      </c>
      <c r="O12">
        <f t="shared" ref="O12" si="31">SUM(I12:N12)</f>
        <v>280</v>
      </c>
    </row>
    <row r="13" spans="1:27" x14ac:dyDescent="0.25">
      <c r="E13" s="2" t="e">
        <f t="shared" si="12"/>
        <v>#DIV/0!</v>
      </c>
      <c r="H13">
        <f t="shared" si="13"/>
        <v>0</v>
      </c>
      <c r="L13">
        <f t="shared" si="14"/>
        <v>0</v>
      </c>
      <c r="M13">
        <f t="shared" si="15"/>
        <v>0</v>
      </c>
      <c r="O13">
        <f t="shared" si="16"/>
        <v>0</v>
      </c>
    </row>
    <row r="14" spans="1:27" x14ac:dyDescent="0.25">
      <c r="E14" s="2" t="e">
        <f t="shared" si="12"/>
        <v>#DIV/0!</v>
      </c>
      <c r="H14">
        <f t="shared" si="13"/>
        <v>0</v>
      </c>
      <c r="L14">
        <f t="shared" si="14"/>
        <v>0</v>
      </c>
      <c r="M14">
        <f t="shared" si="15"/>
        <v>0</v>
      </c>
      <c r="O14">
        <f t="shared" si="16"/>
        <v>0</v>
      </c>
    </row>
    <row r="15" spans="1:27" x14ac:dyDescent="0.25">
      <c r="E15" s="2" t="e">
        <f t="shared" si="12"/>
        <v>#DIV/0!</v>
      </c>
      <c r="H15">
        <f t="shared" si="13"/>
        <v>0</v>
      </c>
      <c r="L15">
        <f t="shared" si="14"/>
        <v>0</v>
      </c>
      <c r="M15">
        <f t="shared" si="15"/>
        <v>0</v>
      </c>
      <c r="O15">
        <f t="shared" ref="O15" si="32">SUM(I15:N15)</f>
        <v>0</v>
      </c>
    </row>
    <row r="16" spans="1:27" x14ac:dyDescent="0.25">
      <c r="E16" s="2" t="e">
        <f t="shared" si="12"/>
        <v>#DIV/0!</v>
      </c>
      <c r="H16">
        <f t="shared" si="13"/>
        <v>0</v>
      </c>
      <c r="L16">
        <f t="shared" si="14"/>
        <v>0</v>
      </c>
      <c r="M16">
        <f t="shared" si="15"/>
        <v>0</v>
      </c>
      <c r="O16">
        <f t="shared" si="16"/>
        <v>0</v>
      </c>
    </row>
    <row r="17" spans="5:15" x14ac:dyDescent="0.25">
      <c r="E17" s="2" t="e">
        <f t="shared" si="12"/>
        <v>#DIV/0!</v>
      </c>
      <c r="H17">
        <f t="shared" si="13"/>
        <v>0</v>
      </c>
      <c r="L17">
        <f t="shared" si="14"/>
        <v>0</v>
      </c>
      <c r="M17">
        <f t="shared" si="15"/>
        <v>0</v>
      </c>
      <c r="O17">
        <f t="shared" si="16"/>
        <v>0</v>
      </c>
    </row>
    <row r="18" spans="5:15" x14ac:dyDescent="0.25">
      <c r="E18" s="2" t="e">
        <f t="shared" si="12"/>
        <v>#DIV/0!</v>
      </c>
      <c r="H18">
        <f t="shared" si="13"/>
        <v>0</v>
      </c>
      <c r="L18">
        <f t="shared" si="14"/>
        <v>0</v>
      </c>
      <c r="M18">
        <f t="shared" si="15"/>
        <v>0</v>
      </c>
      <c r="O18">
        <f t="shared" ref="O18" si="33">SUM(I18:N18)</f>
        <v>0</v>
      </c>
    </row>
    <row r="19" spans="5:15" x14ac:dyDescent="0.25">
      <c r="E19" s="2" t="e">
        <f t="shared" si="12"/>
        <v>#DIV/0!</v>
      </c>
      <c r="H19">
        <f t="shared" si="13"/>
        <v>0</v>
      </c>
      <c r="L19">
        <f t="shared" si="14"/>
        <v>0</v>
      </c>
      <c r="M19">
        <f t="shared" si="15"/>
        <v>0</v>
      </c>
      <c r="O19">
        <f t="shared" si="16"/>
        <v>0</v>
      </c>
    </row>
    <row r="20" spans="5:15" x14ac:dyDescent="0.25">
      <c r="E20" s="2" t="e">
        <f t="shared" si="12"/>
        <v>#DIV/0!</v>
      </c>
      <c r="H20">
        <f t="shared" si="13"/>
        <v>0</v>
      </c>
      <c r="L20">
        <f t="shared" si="14"/>
        <v>0</v>
      </c>
      <c r="M20">
        <f t="shared" si="15"/>
        <v>0</v>
      </c>
      <c r="O20">
        <f t="shared" si="16"/>
        <v>0</v>
      </c>
    </row>
    <row r="21" spans="5:15" x14ac:dyDescent="0.25">
      <c r="E21" s="2" t="e">
        <f t="shared" si="12"/>
        <v>#DIV/0!</v>
      </c>
      <c r="H21">
        <f t="shared" si="13"/>
        <v>0</v>
      </c>
      <c r="L21">
        <f t="shared" si="14"/>
        <v>0</v>
      </c>
      <c r="M21">
        <f t="shared" si="15"/>
        <v>0</v>
      </c>
      <c r="O21">
        <f t="shared" ref="O21" si="34">SUM(I21:N21)</f>
        <v>0</v>
      </c>
    </row>
    <row r="22" spans="5:15" x14ac:dyDescent="0.25">
      <c r="E22" s="2" t="e">
        <f t="shared" si="12"/>
        <v>#DIV/0!</v>
      </c>
      <c r="H22">
        <f t="shared" si="13"/>
        <v>0</v>
      </c>
      <c r="L22">
        <f t="shared" si="14"/>
        <v>0</v>
      </c>
      <c r="M22">
        <f t="shared" si="15"/>
        <v>0</v>
      </c>
      <c r="O22">
        <f t="shared" ref="O22" si="35">SUM(I22:N22)</f>
        <v>0</v>
      </c>
    </row>
    <row r="23" spans="5:15" x14ac:dyDescent="0.25">
      <c r="E23" s="2" t="e">
        <f t="shared" si="12"/>
        <v>#DIV/0!</v>
      </c>
      <c r="H23">
        <f t="shared" si="13"/>
        <v>0</v>
      </c>
      <c r="L23">
        <f t="shared" si="14"/>
        <v>0</v>
      </c>
      <c r="M23">
        <f t="shared" si="15"/>
        <v>0</v>
      </c>
      <c r="O23">
        <f t="shared" si="16"/>
        <v>0</v>
      </c>
    </row>
    <row r="24" spans="5:15" x14ac:dyDescent="0.25">
      <c r="E24" s="2" t="e">
        <f t="shared" si="12"/>
        <v>#DIV/0!</v>
      </c>
      <c r="H24">
        <f t="shared" si="13"/>
        <v>0</v>
      </c>
      <c r="L24">
        <f t="shared" si="14"/>
        <v>0</v>
      </c>
      <c r="M24">
        <f t="shared" si="15"/>
        <v>0</v>
      </c>
      <c r="O24">
        <f t="shared" si="16"/>
        <v>0</v>
      </c>
    </row>
    <row r="25" spans="5:15" x14ac:dyDescent="0.25">
      <c r="E25" s="2" t="e">
        <f t="shared" si="12"/>
        <v>#DIV/0!</v>
      </c>
      <c r="H25">
        <f t="shared" si="13"/>
        <v>0</v>
      </c>
      <c r="L25">
        <f t="shared" si="14"/>
        <v>0</v>
      </c>
      <c r="M25">
        <f t="shared" si="15"/>
        <v>0</v>
      </c>
      <c r="O25">
        <f t="shared" ref="O25" si="36">SUM(I25:N25)</f>
        <v>0</v>
      </c>
    </row>
    <row r="26" spans="5:15" x14ac:dyDescent="0.25">
      <c r="E26" s="2" t="e">
        <f t="shared" si="12"/>
        <v>#DIV/0!</v>
      </c>
      <c r="H26">
        <f t="shared" si="13"/>
        <v>0</v>
      </c>
      <c r="L26">
        <f t="shared" si="14"/>
        <v>0</v>
      </c>
      <c r="M26">
        <f t="shared" si="15"/>
        <v>0</v>
      </c>
      <c r="O26">
        <f t="shared" si="16"/>
        <v>0</v>
      </c>
    </row>
    <row r="27" spans="5:15" x14ac:dyDescent="0.25">
      <c r="E27" s="2" t="e">
        <f t="shared" si="12"/>
        <v>#DIV/0!</v>
      </c>
      <c r="H27">
        <f t="shared" si="13"/>
        <v>0</v>
      </c>
      <c r="L27">
        <f t="shared" si="14"/>
        <v>0</v>
      </c>
      <c r="M27">
        <v>0</v>
      </c>
      <c r="O27">
        <f t="shared" si="16"/>
        <v>0</v>
      </c>
    </row>
    <row r="28" spans="5:15" x14ac:dyDescent="0.25">
      <c r="E28" s="2" t="e">
        <f t="shared" si="12"/>
        <v>#DIV/0!</v>
      </c>
      <c r="H28">
        <f t="shared" si="13"/>
        <v>0</v>
      </c>
      <c r="L28">
        <f t="shared" si="14"/>
        <v>0</v>
      </c>
      <c r="M28">
        <f t="shared" ref="M28:M86" si="37">D28*5</f>
        <v>0</v>
      </c>
      <c r="O28">
        <f t="shared" si="16"/>
        <v>0</v>
      </c>
    </row>
    <row r="29" spans="5:15" x14ac:dyDescent="0.25">
      <c r="E29" s="2" t="e">
        <f t="shared" si="12"/>
        <v>#DIV/0!</v>
      </c>
      <c r="H29">
        <f t="shared" si="13"/>
        <v>0</v>
      </c>
      <c r="L29">
        <f t="shared" si="14"/>
        <v>0</v>
      </c>
      <c r="M29">
        <f t="shared" si="37"/>
        <v>0</v>
      </c>
      <c r="O29">
        <f t="shared" si="16"/>
        <v>0</v>
      </c>
    </row>
    <row r="30" spans="5:15" x14ac:dyDescent="0.25">
      <c r="E30" s="2" t="e">
        <f t="shared" si="12"/>
        <v>#DIV/0!</v>
      </c>
      <c r="H30">
        <f t="shared" si="13"/>
        <v>0</v>
      </c>
      <c r="L30">
        <f t="shared" si="14"/>
        <v>0</v>
      </c>
      <c r="M30">
        <f t="shared" si="37"/>
        <v>0</v>
      </c>
      <c r="O30">
        <f t="shared" si="16"/>
        <v>0</v>
      </c>
    </row>
    <row r="31" spans="5:15" x14ac:dyDescent="0.25">
      <c r="E31" s="2" t="e">
        <f t="shared" si="12"/>
        <v>#DIV/0!</v>
      </c>
      <c r="H31">
        <f t="shared" si="13"/>
        <v>0</v>
      </c>
      <c r="L31">
        <f t="shared" si="14"/>
        <v>0</v>
      </c>
      <c r="M31">
        <f t="shared" si="37"/>
        <v>0</v>
      </c>
      <c r="O31">
        <f t="shared" si="16"/>
        <v>0</v>
      </c>
    </row>
    <row r="32" spans="5:15" x14ac:dyDescent="0.25">
      <c r="E32" s="2" t="e">
        <f t="shared" si="12"/>
        <v>#DIV/0!</v>
      </c>
      <c r="H32">
        <f t="shared" si="13"/>
        <v>0</v>
      </c>
      <c r="L32">
        <f t="shared" si="14"/>
        <v>0</v>
      </c>
      <c r="M32">
        <f t="shared" si="37"/>
        <v>0</v>
      </c>
      <c r="O32">
        <f t="shared" si="16"/>
        <v>0</v>
      </c>
    </row>
    <row r="33" spans="1:16" x14ac:dyDescent="0.25">
      <c r="E33" s="2" t="e">
        <f t="shared" si="12"/>
        <v>#DIV/0!</v>
      </c>
      <c r="H33">
        <f t="shared" si="13"/>
        <v>0</v>
      </c>
      <c r="L33">
        <f t="shared" si="14"/>
        <v>0</v>
      </c>
      <c r="M33">
        <f t="shared" si="37"/>
        <v>0</v>
      </c>
      <c r="O33">
        <f t="shared" si="16"/>
        <v>0</v>
      </c>
    </row>
    <row r="34" spans="1:16" x14ac:dyDescent="0.25">
      <c r="E34" s="2" t="e">
        <f t="shared" si="12"/>
        <v>#DIV/0!</v>
      </c>
      <c r="H34">
        <f t="shared" si="13"/>
        <v>0</v>
      </c>
      <c r="L34">
        <f t="shared" si="14"/>
        <v>0</v>
      </c>
      <c r="M34">
        <f t="shared" si="37"/>
        <v>0</v>
      </c>
      <c r="O34">
        <f t="shared" si="16"/>
        <v>0</v>
      </c>
    </row>
    <row r="35" spans="1:16" x14ac:dyDescent="0.25">
      <c r="E35" s="2" t="e">
        <f t="shared" si="12"/>
        <v>#DIV/0!</v>
      </c>
      <c r="H35">
        <f t="shared" si="13"/>
        <v>0</v>
      </c>
      <c r="L35">
        <f t="shared" si="14"/>
        <v>0</v>
      </c>
      <c r="M35">
        <f t="shared" si="37"/>
        <v>0</v>
      </c>
      <c r="O35">
        <f t="shared" si="16"/>
        <v>0</v>
      </c>
    </row>
    <row r="36" spans="1:16" x14ac:dyDescent="0.25">
      <c r="E36" s="2" t="e">
        <f t="shared" si="12"/>
        <v>#DIV/0!</v>
      </c>
      <c r="H36">
        <f t="shared" si="13"/>
        <v>0</v>
      </c>
      <c r="L36">
        <f t="shared" si="14"/>
        <v>0</v>
      </c>
      <c r="M36">
        <f t="shared" si="37"/>
        <v>0</v>
      </c>
      <c r="O36">
        <f t="shared" si="16"/>
        <v>0</v>
      </c>
    </row>
    <row r="37" spans="1:16" x14ac:dyDescent="0.25">
      <c r="E37" s="2" t="e">
        <f t="shared" si="12"/>
        <v>#DIV/0!</v>
      </c>
      <c r="H37">
        <f t="shared" si="13"/>
        <v>0</v>
      </c>
      <c r="L37">
        <f t="shared" si="14"/>
        <v>0</v>
      </c>
      <c r="M37">
        <f t="shared" si="37"/>
        <v>0</v>
      </c>
      <c r="O37">
        <f t="shared" ref="O37" si="38">SUM(I37:N37)</f>
        <v>0</v>
      </c>
    </row>
    <row r="38" spans="1:16" x14ac:dyDescent="0.25">
      <c r="E38" s="2" t="e">
        <f t="shared" si="12"/>
        <v>#DIV/0!</v>
      </c>
      <c r="H38">
        <f t="shared" si="13"/>
        <v>0</v>
      </c>
      <c r="L38">
        <f t="shared" si="14"/>
        <v>0</v>
      </c>
      <c r="M38">
        <f t="shared" si="37"/>
        <v>0</v>
      </c>
      <c r="O38">
        <f t="shared" si="16"/>
        <v>0</v>
      </c>
    </row>
    <row r="39" spans="1:16" x14ac:dyDescent="0.25">
      <c r="E39" s="2" t="e">
        <f t="shared" si="12"/>
        <v>#DIV/0!</v>
      </c>
      <c r="H39">
        <f t="shared" si="13"/>
        <v>0</v>
      </c>
      <c r="L39">
        <f t="shared" si="14"/>
        <v>0</v>
      </c>
      <c r="M39">
        <f t="shared" si="37"/>
        <v>0</v>
      </c>
      <c r="O39">
        <f t="shared" si="16"/>
        <v>0</v>
      </c>
    </row>
    <row r="40" spans="1:16" x14ac:dyDescent="0.25">
      <c r="E40" s="2" t="e">
        <f t="shared" si="12"/>
        <v>#DIV/0!</v>
      </c>
      <c r="H40">
        <f t="shared" si="13"/>
        <v>0</v>
      </c>
      <c r="L40">
        <f t="shared" si="14"/>
        <v>0</v>
      </c>
      <c r="M40">
        <f t="shared" si="37"/>
        <v>0</v>
      </c>
      <c r="O40">
        <f t="shared" si="16"/>
        <v>0</v>
      </c>
    </row>
    <row r="41" spans="1:16" x14ac:dyDescent="0.25">
      <c r="E41" s="2" t="e">
        <f t="shared" si="12"/>
        <v>#DIV/0!</v>
      </c>
      <c r="H41">
        <f t="shared" si="13"/>
        <v>0</v>
      </c>
      <c r="L41">
        <f t="shared" si="14"/>
        <v>0</v>
      </c>
      <c r="M41">
        <f t="shared" si="37"/>
        <v>0</v>
      </c>
      <c r="O41">
        <f t="shared" si="16"/>
        <v>0</v>
      </c>
    </row>
    <row r="42" spans="1:16" x14ac:dyDescent="0.25">
      <c r="E42" s="2" t="e">
        <f t="shared" si="12"/>
        <v>#DIV/0!</v>
      </c>
      <c r="H42">
        <f t="shared" si="13"/>
        <v>0</v>
      </c>
      <c r="L42">
        <f t="shared" si="14"/>
        <v>0</v>
      </c>
      <c r="M42">
        <f t="shared" si="37"/>
        <v>0</v>
      </c>
      <c r="O42">
        <f t="shared" si="16"/>
        <v>0</v>
      </c>
    </row>
    <row r="43" spans="1:16" x14ac:dyDescent="0.25">
      <c r="E43" s="2" t="e">
        <f t="shared" si="12"/>
        <v>#DIV/0!</v>
      </c>
      <c r="H43">
        <f t="shared" si="13"/>
        <v>0</v>
      </c>
      <c r="L43">
        <f t="shared" si="14"/>
        <v>0</v>
      </c>
      <c r="M43">
        <f t="shared" si="37"/>
        <v>0</v>
      </c>
      <c r="O43">
        <f t="shared" si="16"/>
        <v>0</v>
      </c>
    </row>
    <row r="44" spans="1:16" x14ac:dyDescent="0.25">
      <c r="E44" s="2" t="e">
        <f t="shared" si="12"/>
        <v>#DIV/0!</v>
      </c>
      <c r="H44">
        <f t="shared" si="13"/>
        <v>0</v>
      </c>
      <c r="L44">
        <f t="shared" si="14"/>
        <v>0</v>
      </c>
      <c r="M44">
        <f t="shared" si="37"/>
        <v>0</v>
      </c>
      <c r="O44">
        <f t="shared" ref="O44" si="39">SUM(I44:N44)</f>
        <v>0</v>
      </c>
    </row>
    <row r="45" spans="1:16" x14ac:dyDescent="0.25">
      <c r="E45" s="2" t="e">
        <f t="shared" si="12"/>
        <v>#DIV/0!</v>
      </c>
      <c r="H45">
        <f t="shared" si="13"/>
        <v>0</v>
      </c>
      <c r="L45">
        <f t="shared" si="14"/>
        <v>0</v>
      </c>
      <c r="M45">
        <f t="shared" si="37"/>
        <v>0</v>
      </c>
      <c r="O45">
        <f t="shared" si="16"/>
        <v>0</v>
      </c>
    </row>
    <row r="46" spans="1:16" x14ac:dyDescent="0.25">
      <c r="E46" s="2" t="e">
        <f t="shared" si="12"/>
        <v>#DIV/0!</v>
      </c>
      <c r="H46">
        <f t="shared" si="13"/>
        <v>0</v>
      </c>
      <c r="L46">
        <f t="shared" si="14"/>
        <v>0</v>
      </c>
      <c r="M46">
        <f t="shared" si="37"/>
        <v>0</v>
      </c>
      <c r="O46">
        <f t="shared" si="16"/>
        <v>0</v>
      </c>
    </row>
    <row r="47" spans="1:16" x14ac:dyDescent="0.25">
      <c r="E47" s="2" t="e">
        <f t="shared" si="12"/>
        <v>#DIV/0!</v>
      </c>
      <c r="H47">
        <f t="shared" si="13"/>
        <v>0</v>
      </c>
      <c r="L47">
        <f t="shared" si="14"/>
        <v>0</v>
      </c>
      <c r="M47">
        <f t="shared" si="37"/>
        <v>0</v>
      </c>
      <c r="O47">
        <f t="shared" si="16"/>
        <v>0</v>
      </c>
    </row>
    <row r="48" spans="1:16" x14ac:dyDescent="0.25">
      <c r="A48" s="6"/>
      <c r="B48" s="4"/>
      <c r="C48" s="4"/>
      <c r="D48" s="4"/>
      <c r="E48" s="5" t="e">
        <f t="shared" si="12"/>
        <v>#DIV/0!</v>
      </c>
      <c r="F48" s="4"/>
      <c r="G48" s="4"/>
      <c r="H48" s="4">
        <f t="shared" si="13"/>
        <v>0</v>
      </c>
      <c r="I48" s="4"/>
      <c r="J48" s="4"/>
      <c r="K48" s="4"/>
      <c r="L48" s="4">
        <f t="shared" si="14"/>
        <v>0</v>
      </c>
      <c r="M48" s="4">
        <f t="shared" si="37"/>
        <v>0</v>
      </c>
      <c r="N48" s="4"/>
      <c r="O48" s="4">
        <f t="shared" si="16"/>
        <v>0</v>
      </c>
      <c r="P48" s="4"/>
    </row>
    <row r="49" spans="1:16" x14ac:dyDescent="0.25">
      <c r="E49" s="2" t="e">
        <f t="shared" si="12"/>
        <v>#DIV/0!</v>
      </c>
      <c r="H49">
        <f t="shared" si="13"/>
        <v>0</v>
      </c>
      <c r="L49">
        <f t="shared" si="14"/>
        <v>0</v>
      </c>
      <c r="M49">
        <f t="shared" si="37"/>
        <v>0</v>
      </c>
      <c r="O49">
        <f t="shared" si="16"/>
        <v>0</v>
      </c>
      <c r="P49" s="4"/>
    </row>
    <row r="50" spans="1:16" x14ac:dyDescent="0.25">
      <c r="E50" s="2" t="e">
        <f t="shared" si="12"/>
        <v>#DIV/0!</v>
      </c>
      <c r="H50">
        <f t="shared" si="13"/>
        <v>0</v>
      </c>
      <c r="L50">
        <f t="shared" si="14"/>
        <v>0</v>
      </c>
      <c r="M50">
        <f t="shared" si="37"/>
        <v>0</v>
      </c>
      <c r="O50">
        <f t="shared" si="16"/>
        <v>0</v>
      </c>
    </row>
    <row r="51" spans="1:16" x14ac:dyDescent="0.25">
      <c r="E51" s="2" t="e">
        <f t="shared" si="12"/>
        <v>#DIV/0!</v>
      </c>
      <c r="H51">
        <f t="shared" si="13"/>
        <v>0</v>
      </c>
      <c r="L51">
        <f t="shared" si="14"/>
        <v>0</v>
      </c>
      <c r="M51">
        <f t="shared" si="37"/>
        <v>0</v>
      </c>
      <c r="O51">
        <f t="shared" si="16"/>
        <v>0</v>
      </c>
    </row>
    <row r="52" spans="1:16" x14ac:dyDescent="0.25">
      <c r="A52" s="6"/>
      <c r="B52" s="4"/>
      <c r="C52" s="4"/>
      <c r="D52" s="4"/>
      <c r="E52" s="5" t="e">
        <f t="shared" si="12"/>
        <v>#DIV/0!</v>
      </c>
      <c r="F52" s="4"/>
      <c r="G52" s="4"/>
      <c r="H52" s="4">
        <f t="shared" si="13"/>
        <v>0</v>
      </c>
      <c r="I52" s="4"/>
      <c r="J52" s="4"/>
      <c r="K52" s="4"/>
      <c r="L52" s="4">
        <f t="shared" si="14"/>
        <v>0</v>
      </c>
      <c r="M52" s="4">
        <f t="shared" si="37"/>
        <v>0</v>
      </c>
      <c r="N52" s="4"/>
      <c r="O52" s="4">
        <f t="shared" si="16"/>
        <v>0</v>
      </c>
      <c r="P52" s="4"/>
    </row>
    <row r="53" spans="1:16" x14ac:dyDescent="0.25">
      <c r="A53" s="6"/>
      <c r="B53" s="4"/>
      <c r="C53" s="4"/>
      <c r="D53" s="4"/>
      <c r="E53" s="5" t="e">
        <f t="shared" si="12"/>
        <v>#DIV/0!</v>
      </c>
      <c r="F53" s="4"/>
      <c r="G53" s="4"/>
      <c r="H53" s="4">
        <f t="shared" si="13"/>
        <v>0</v>
      </c>
      <c r="I53" s="4"/>
      <c r="J53" s="4"/>
      <c r="K53" s="4"/>
      <c r="L53" s="4">
        <f t="shared" si="14"/>
        <v>0</v>
      </c>
      <c r="M53" s="4">
        <f t="shared" si="37"/>
        <v>0</v>
      </c>
      <c r="N53" s="4"/>
      <c r="O53" s="4">
        <f t="shared" si="16"/>
        <v>0</v>
      </c>
      <c r="P53" s="4"/>
    </row>
    <row r="54" spans="1:16" x14ac:dyDescent="0.25">
      <c r="A54" s="6"/>
      <c r="B54" s="4"/>
      <c r="C54" s="4"/>
      <c r="D54" s="4"/>
      <c r="E54" s="5" t="e">
        <f t="shared" si="12"/>
        <v>#DIV/0!</v>
      </c>
      <c r="F54" s="4"/>
      <c r="G54" s="4"/>
      <c r="H54" s="4">
        <f t="shared" si="13"/>
        <v>0</v>
      </c>
      <c r="I54" s="4"/>
      <c r="J54" s="4"/>
      <c r="K54" s="4"/>
      <c r="L54" s="4">
        <f t="shared" si="14"/>
        <v>0</v>
      </c>
      <c r="M54" s="4">
        <f t="shared" si="37"/>
        <v>0</v>
      </c>
      <c r="N54" s="4"/>
      <c r="O54" s="4">
        <f t="shared" si="16"/>
        <v>0</v>
      </c>
      <c r="P54" s="4"/>
    </row>
    <row r="55" spans="1:16" x14ac:dyDescent="0.25">
      <c r="A55" s="6"/>
      <c r="B55" s="4"/>
      <c r="C55" s="4"/>
      <c r="D55" s="4"/>
      <c r="E55" s="5" t="e">
        <f t="shared" si="12"/>
        <v>#DIV/0!</v>
      </c>
      <c r="F55" s="4"/>
      <c r="G55" s="4"/>
      <c r="H55" s="4">
        <f t="shared" si="13"/>
        <v>0</v>
      </c>
      <c r="I55" s="4"/>
      <c r="J55" s="4"/>
      <c r="K55" s="4"/>
      <c r="L55" s="4">
        <f t="shared" si="14"/>
        <v>0</v>
      </c>
      <c r="M55" s="4">
        <f t="shared" si="37"/>
        <v>0</v>
      </c>
      <c r="N55" s="4"/>
      <c r="O55" s="4">
        <f t="shared" si="16"/>
        <v>0</v>
      </c>
      <c r="P55" s="4"/>
    </row>
    <row r="56" spans="1:16" x14ac:dyDescent="0.25">
      <c r="A56" s="6"/>
      <c r="B56" s="4"/>
      <c r="C56" s="4"/>
      <c r="D56" s="4"/>
      <c r="E56" s="5" t="e">
        <f t="shared" si="12"/>
        <v>#DIV/0!</v>
      </c>
      <c r="F56" s="4"/>
      <c r="G56" s="4"/>
      <c r="H56" s="4">
        <f t="shared" si="13"/>
        <v>0</v>
      </c>
      <c r="I56" s="4"/>
      <c r="J56" s="4"/>
      <c r="K56" s="4"/>
      <c r="L56" s="4">
        <f t="shared" si="14"/>
        <v>0</v>
      </c>
      <c r="M56" s="4">
        <f t="shared" si="37"/>
        <v>0</v>
      </c>
      <c r="N56" s="4"/>
      <c r="O56" s="4">
        <f t="shared" si="16"/>
        <v>0</v>
      </c>
      <c r="P56" s="4"/>
    </row>
    <row r="57" spans="1:16" x14ac:dyDescent="0.25">
      <c r="A57" s="6"/>
      <c r="B57" s="4"/>
      <c r="C57" s="4"/>
      <c r="D57" s="4"/>
      <c r="E57" s="5" t="e">
        <f t="shared" si="12"/>
        <v>#DIV/0!</v>
      </c>
      <c r="F57" s="4"/>
      <c r="G57" s="4"/>
      <c r="H57" s="4">
        <f t="shared" si="13"/>
        <v>0</v>
      </c>
      <c r="I57" s="4"/>
      <c r="J57" s="4"/>
      <c r="K57" s="4"/>
      <c r="L57" s="4">
        <f t="shared" si="14"/>
        <v>0</v>
      </c>
      <c r="M57" s="4">
        <f t="shared" si="37"/>
        <v>0</v>
      </c>
      <c r="N57" s="4"/>
      <c r="O57" s="4">
        <f t="shared" ref="O57:O86" si="40">SUM(I57:N57)</f>
        <v>0</v>
      </c>
    </row>
    <row r="58" spans="1:16" x14ac:dyDescent="0.25">
      <c r="E58" s="2" t="e">
        <f t="shared" si="12"/>
        <v>#DIV/0!</v>
      </c>
      <c r="H58">
        <f t="shared" si="13"/>
        <v>0</v>
      </c>
      <c r="L58">
        <f t="shared" si="14"/>
        <v>0</v>
      </c>
      <c r="M58">
        <f t="shared" si="37"/>
        <v>0</v>
      </c>
      <c r="O58">
        <f t="shared" si="40"/>
        <v>0</v>
      </c>
    </row>
    <row r="59" spans="1:16" x14ac:dyDescent="0.25">
      <c r="E59" s="2" t="e">
        <f t="shared" si="12"/>
        <v>#DIV/0!</v>
      </c>
      <c r="H59">
        <f t="shared" si="13"/>
        <v>0</v>
      </c>
      <c r="L59">
        <f t="shared" si="14"/>
        <v>0</v>
      </c>
      <c r="M59">
        <f t="shared" si="37"/>
        <v>0</v>
      </c>
      <c r="O59">
        <f t="shared" si="40"/>
        <v>0</v>
      </c>
    </row>
    <row r="60" spans="1:16" x14ac:dyDescent="0.25">
      <c r="E60" s="2" t="e">
        <f t="shared" si="12"/>
        <v>#DIV/0!</v>
      </c>
      <c r="H60">
        <f t="shared" si="13"/>
        <v>0</v>
      </c>
      <c r="L60">
        <f t="shared" si="14"/>
        <v>0</v>
      </c>
      <c r="M60">
        <f t="shared" si="37"/>
        <v>0</v>
      </c>
      <c r="O60">
        <f t="shared" si="40"/>
        <v>0</v>
      </c>
    </row>
    <row r="61" spans="1:16" x14ac:dyDescent="0.25">
      <c r="E61" s="2" t="e">
        <f t="shared" si="12"/>
        <v>#DIV/0!</v>
      </c>
      <c r="H61">
        <f t="shared" si="13"/>
        <v>0</v>
      </c>
      <c r="L61">
        <f t="shared" si="14"/>
        <v>0</v>
      </c>
      <c r="M61">
        <f t="shared" si="37"/>
        <v>0</v>
      </c>
      <c r="O61">
        <f t="shared" si="40"/>
        <v>0</v>
      </c>
    </row>
    <row r="62" spans="1:16" x14ac:dyDescent="0.25">
      <c r="E62" s="2" t="e">
        <f t="shared" si="12"/>
        <v>#DIV/0!</v>
      </c>
      <c r="H62">
        <f t="shared" si="13"/>
        <v>0</v>
      </c>
      <c r="L62">
        <f t="shared" si="14"/>
        <v>0</v>
      </c>
      <c r="M62">
        <f t="shared" si="37"/>
        <v>0</v>
      </c>
      <c r="O62">
        <f t="shared" si="40"/>
        <v>0</v>
      </c>
    </row>
    <row r="63" spans="1:16" x14ac:dyDescent="0.25">
      <c r="E63" s="2" t="e">
        <f t="shared" si="12"/>
        <v>#DIV/0!</v>
      </c>
      <c r="H63">
        <f t="shared" si="13"/>
        <v>0</v>
      </c>
      <c r="L63">
        <f t="shared" si="14"/>
        <v>0</v>
      </c>
      <c r="M63">
        <f t="shared" si="37"/>
        <v>0</v>
      </c>
      <c r="O63">
        <f t="shared" si="40"/>
        <v>0</v>
      </c>
    </row>
    <row r="64" spans="1:16" x14ac:dyDescent="0.25">
      <c r="E64" s="2" t="e">
        <f t="shared" si="12"/>
        <v>#DIV/0!</v>
      </c>
      <c r="H64">
        <f t="shared" si="13"/>
        <v>0</v>
      </c>
      <c r="M64">
        <f t="shared" si="37"/>
        <v>0</v>
      </c>
      <c r="O64">
        <f t="shared" si="40"/>
        <v>0</v>
      </c>
    </row>
    <row r="65" spans="5:15" x14ac:dyDescent="0.25">
      <c r="E65" s="2" t="e">
        <f t="shared" si="12"/>
        <v>#DIV/0!</v>
      </c>
      <c r="H65">
        <f t="shared" si="13"/>
        <v>0</v>
      </c>
      <c r="M65">
        <f t="shared" si="37"/>
        <v>0</v>
      </c>
      <c r="O65">
        <f t="shared" si="40"/>
        <v>0</v>
      </c>
    </row>
    <row r="66" spans="5:15" x14ac:dyDescent="0.25">
      <c r="E66" s="2" t="e">
        <f t="shared" si="12"/>
        <v>#DIV/0!</v>
      </c>
      <c r="H66">
        <f t="shared" si="13"/>
        <v>0</v>
      </c>
      <c r="M66">
        <f t="shared" si="37"/>
        <v>0</v>
      </c>
      <c r="O66">
        <f t="shared" si="40"/>
        <v>0</v>
      </c>
    </row>
    <row r="67" spans="5:15" x14ac:dyDescent="0.25">
      <c r="E67" s="2" t="e">
        <f t="shared" si="12"/>
        <v>#DIV/0!</v>
      </c>
      <c r="H67">
        <f t="shared" si="13"/>
        <v>0</v>
      </c>
      <c r="M67">
        <f t="shared" si="37"/>
        <v>0</v>
      </c>
      <c r="O67">
        <f t="shared" si="40"/>
        <v>0</v>
      </c>
    </row>
    <row r="68" spans="5:15" x14ac:dyDescent="0.25">
      <c r="E68" s="2" t="e">
        <f t="shared" si="12"/>
        <v>#DIV/0!</v>
      </c>
      <c r="H68">
        <f t="shared" si="13"/>
        <v>0</v>
      </c>
      <c r="M68">
        <f t="shared" si="37"/>
        <v>0</v>
      </c>
      <c r="O68">
        <f t="shared" si="40"/>
        <v>0</v>
      </c>
    </row>
    <row r="69" spans="5:15" x14ac:dyDescent="0.25">
      <c r="E69" s="2" t="e">
        <f t="shared" si="12"/>
        <v>#DIV/0!</v>
      </c>
      <c r="H69">
        <f t="shared" si="13"/>
        <v>0</v>
      </c>
      <c r="M69">
        <f t="shared" si="37"/>
        <v>0</v>
      </c>
      <c r="O69">
        <f t="shared" si="40"/>
        <v>0</v>
      </c>
    </row>
    <row r="70" spans="5:15" x14ac:dyDescent="0.25">
      <c r="E70" s="2" t="e">
        <f t="shared" si="12"/>
        <v>#DIV/0!</v>
      </c>
      <c r="H70">
        <f t="shared" si="13"/>
        <v>0</v>
      </c>
      <c r="M70">
        <f t="shared" si="37"/>
        <v>0</v>
      </c>
      <c r="O70">
        <f t="shared" si="40"/>
        <v>0</v>
      </c>
    </row>
    <row r="71" spans="5:15" x14ac:dyDescent="0.25">
      <c r="E71" s="2" t="e">
        <f t="shared" si="12"/>
        <v>#DIV/0!</v>
      </c>
      <c r="H71">
        <f t="shared" si="13"/>
        <v>0</v>
      </c>
      <c r="M71">
        <f t="shared" si="37"/>
        <v>0</v>
      </c>
      <c r="O71">
        <f t="shared" si="40"/>
        <v>0</v>
      </c>
    </row>
    <row r="72" spans="5:15" x14ac:dyDescent="0.25">
      <c r="E72" s="2" t="e">
        <f t="shared" si="12"/>
        <v>#DIV/0!</v>
      </c>
      <c r="H72">
        <f t="shared" si="13"/>
        <v>0</v>
      </c>
      <c r="M72">
        <f t="shared" si="37"/>
        <v>0</v>
      </c>
      <c r="O72">
        <f t="shared" si="40"/>
        <v>0</v>
      </c>
    </row>
    <row r="73" spans="5:15" x14ac:dyDescent="0.25">
      <c r="E73" s="2" t="e">
        <f t="shared" si="12"/>
        <v>#DIV/0!</v>
      </c>
      <c r="H73">
        <f t="shared" si="13"/>
        <v>0</v>
      </c>
      <c r="M73">
        <f t="shared" si="37"/>
        <v>0</v>
      </c>
      <c r="O73">
        <f t="shared" si="40"/>
        <v>0</v>
      </c>
    </row>
    <row r="74" spans="5:15" x14ac:dyDescent="0.25">
      <c r="E74" s="2" t="e">
        <f t="shared" ref="E74:E86" si="41">(B74)/(B74+C74+D74)</f>
        <v>#DIV/0!</v>
      </c>
      <c r="H74">
        <f t="shared" ref="H74:H86" si="42">F74-G74</f>
        <v>0</v>
      </c>
      <c r="M74">
        <f t="shared" si="37"/>
        <v>0</v>
      </c>
      <c r="O74">
        <f t="shared" si="40"/>
        <v>0</v>
      </c>
    </row>
    <row r="75" spans="5:15" x14ac:dyDescent="0.25">
      <c r="E75" s="2" t="e">
        <f t="shared" si="41"/>
        <v>#DIV/0!</v>
      </c>
      <c r="H75">
        <f t="shared" si="42"/>
        <v>0</v>
      </c>
      <c r="M75">
        <f t="shared" si="37"/>
        <v>0</v>
      </c>
      <c r="O75">
        <f t="shared" si="40"/>
        <v>0</v>
      </c>
    </row>
    <row r="76" spans="5:15" x14ac:dyDescent="0.25">
      <c r="E76" s="2" t="e">
        <f t="shared" si="41"/>
        <v>#DIV/0!</v>
      </c>
      <c r="H76">
        <f t="shared" si="42"/>
        <v>0</v>
      </c>
      <c r="M76">
        <f t="shared" si="37"/>
        <v>0</v>
      </c>
      <c r="O76">
        <f t="shared" si="40"/>
        <v>0</v>
      </c>
    </row>
    <row r="77" spans="5:15" x14ac:dyDescent="0.25">
      <c r="E77" s="2" t="e">
        <f t="shared" si="41"/>
        <v>#DIV/0!</v>
      </c>
      <c r="H77">
        <f t="shared" si="42"/>
        <v>0</v>
      </c>
      <c r="M77">
        <f t="shared" si="37"/>
        <v>0</v>
      </c>
      <c r="O77">
        <f t="shared" si="40"/>
        <v>0</v>
      </c>
    </row>
    <row r="78" spans="5:15" x14ac:dyDescent="0.25">
      <c r="E78" s="2" t="e">
        <f t="shared" si="41"/>
        <v>#DIV/0!</v>
      </c>
      <c r="H78">
        <f t="shared" si="42"/>
        <v>0</v>
      </c>
      <c r="M78">
        <f t="shared" si="37"/>
        <v>0</v>
      </c>
      <c r="O78">
        <f t="shared" si="40"/>
        <v>0</v>
      </c>
    </row>
    <row r="79" spans="5:15" x14ac:dyDescent="0.25">
      <c r="E79" s="2" t="e">
        <f t="shared" si="41"/>
        <v>#DIV/0!</v>
      </c>
      <c r="H79">
        <f t="shared" si="42"/>
        <v>0</v>
      </c>
      <c r="M79">
        <f t="shared" si="37"/>
        <v>0</v>
      </c>
      <c r="O79">
        <f t="shared" si="40"/>
        <v>0</v>
      </c>
    </row>
    <row r="80" spans="5:15" x14ac:dyDescent="0.25">
      <c r="E80" s="2" t="e">
        <f t="shared" si="41"/>
        <v>#DIV/0!</v>
      </c>
      <c r="H80">
        <f t="shared" si="42"/>
        <v>0</v>
      </c>
      <c r="M80">
        <f t="shared" si="37"/>
        <v>0</v>
      </c>
      <c r="O80">
        <f t="shared" si="40"/>
        <v>0</v>
      </c>
    </row>
    <row r="81" spans="5:15" x14ac:dyDescent="0.25">
      <c r="E81" s="2" t="e">
        <f t="shared" si="41"/>
        <v>#DIV/0!</v>
      </c>
      <c r="H81">
        <f t="shared" si="42"/>
        <v>0</v>
      </c>
      <c r="M81">
        <f t="shared" si="37"/>
        <v>0</v>
      </c>
      <c r="O81">
        <f t="shared" si="40"/>
        <v>0</v>
      </c>
    </row>
    <row r="82" spans="5:15" x14ac:dyDescent="0.25">
      <c r="E82" s="2" t="e">
        <f t="shared" si="41"/>
        <v>#DIV/0!</v>
      </c>
      <c r="H82">
        <f t="shared" si="42"/>
        <v>0</v>
      </c>
      <c r="M82">
        <f t="shared" si="37"/>
        <v>0</v>
      </c>
      <c r="O82">
        <f t="shared" si="40"/>
        <v>0</v>
      </c>
    </row>
    <row r="83" spans="5:15" x14ac:dyDescent="0.25">
      <c r="E83" t="e">
        <f t="shared" si="41"/>
        <v>#DIV/0!</v>
      </c>
      <c r="H83">
        <f t="shared" si="42"/>
        <v>0</v>
      </c>
      <c r="M83">
        <f t="shared" si="37"/>
        <v>0</v>
      </c>
      <c r="O83">
        <f t="shared" si="40"/>
        <v>0</v>
      </c>
    </row>
    <row r="84" spans="5:15" x14ac:dyDescent="0.25">
      <c r="E84" t="e">
        <f t="shared" si="41"/>
        <v>#DIV/0!</v>
      </c>
      <c r="H84">
        <f t="shared" si="42"/>
        <v>0</v>
      </c>
      <c r="M84">
        <f t="shared" si="37"/>
        <v>0</v>
      </c>
      <c r="O84">
        <f t="shared" si="40"/>
        <v>0</v>
      </c>
    </row>
    <row r="85" spans="5:15" x14ac:dyDescent="0.25">
      <c r="E85" t="e">
        <f t="shared" si="41"/>
        <v>#DIV/0!</v>
      </c>
      <c r="H85">
        <f t="shared" si="42"/>
        <v>0</v>
      </c>
      <c r="M85">
        <f t="shared" si="37"/>
        <v>0</v>
      </c>
      <c r="O85">
        <f t="shared" si="40"/>
        <v>0</v>
      </c>
    </row>
    <row r="86" spans="5:15" x14ac:dyDescent="0.25">
      <c r="E86" t="e">
        <f t="shared" si="41"/>
        <v>#DIV/0!</v>
      </c>
      <c r="H86">
        <f t="shared" si="42"/>
        <v>0</v>
      </c>
      <c r="M86">
        <f t="shared" si="37"/>
        <v>0</v>
      </c>
      <c r="O86">
        <f t="shared" si="40"/>
        <v>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7"/>
  <sheetViews>
    <sheetView workbookViewId="0">
      <selection activeCell="H9" sqref="H9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25">
      <c r="A2" s="1" t="s">
        <v>23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190</v>
      </c>
      <c r="B3" s="3"/>
      <c r="C3" s="3">
        <f>1+1+1</f>
        <v>3</v>
      </c>
      <c r="D3" s="3"/>
      <c r="E3" s="2">
        <f t="shared" ref="E3" si="0">(B3)/(B3+C3+D3)</f>
        <v>0</v>
      </c>
      <c r="F3">
        <f>0+3+3</f>
        <v>6</v>
      </c>
      <c r="G3">
        <f>12+14+15</f>
        <v>41</v>
      </c>
      <c r="H3">
        <f t="shared" ref="H3" si="1">F3-G3</f>
        <v>-35</v>
      </c>
      <c r="L3">
        <f t="shared" ref="L3" si="2">B3*10</f>
        <v>0</v>
      </c>
      <c r="M3">
        <f t="shared" ref="M3" si="3">D3*5</f>
        <v>0</v>
      </c>
      <c r="N3">
        <f t="shared" ref="N3" si="4">10*1</f>
        <v>10</v>
      </c>
      <c r="O3">
        <f t="shared" ref="O3" si="5">SUM(I3:N3)</f>
        <v>10</v>
      </c>
    </row>
    <row r="4" spans="1:27" x14ac:dyDescent="0.25">
      <c r="A4" s="3" t="s">
        <v>181</v>
      </c>
      <c r="B4" s="3">
        <f>1+1+1</f>
        <v>3</v>
      </c>
      <c r="C4" s="3"/>
      <c r="D4" s="3">
        <f>1</f>
        <v>1</v>
      </c>
      <c r="E4" s="2">
        <f t="shared" ref="E4" si="6">(B4)/(B4+C4+D4)</f>
        <v>0.75</v>
      </c>
      <c r="F4">
        <f>11+4+6+9</f>
        <v>30</v>
      </c>
      <c r="G4">
        <f>7+4+3+0</f>
        <v>14</v>
      </c>
      <c r="H4">
        <f t="shared" ref="H4" si="7">F4-G4</f>
        <v>16</v>
      </c>
      <c r="I4">
        <f>60</f>
        <v>60</v>
      </c>
      <c r="L4">
        <f t="shared" ref="L4" si="8">B4*10</f>
        <v>30</v>
      </c>
      <c r="M4">
        <f t="shared" ref="M4" si="9">D4*5</f>
        <v>5</v>
      </c>
      <c r="N4">
        <f>10</f>
        <v>10</v>
      </c>
      <c r="O4">
        <f t="shared" ref="O4" si="10">SUM(I4:N4)</f>
        <v>105</v>
      </c>
    </row>
    <row r="5" spans="1:27" x14ac:dyDescent="0.25">
      <c r="A5" s="3" t="s">
        <v>67</v>
      </c>
      <c r="B5" s="3">
        <f>1+1+1+1+1</f>
        <v>5</v>
      </c>
      <c r="C5" s="3">
        <f>1+1+1+1+1</f>
        <v>5</v>
      </c>
      <c r="D5" s="3"/>
      <c r="E5" s="2">
        <f t="shared" ref="E5:E7" si="11">(B5)/(B5+C5+D5)</f>
        <v>0.5</v>
      </c>
      <c r="F5">
        <f>4+5+4+1+6+12+0+3+8+3</f>
        <v>46</v>
      </c>
      <c r="G5">
        <f>2+12+3+0+12+0+6+4+0+6</f>
        <v>45</v>
      </c>
      <c r="H5">
        <f t="shared" ref="H5:H7" si="12">F5-G5</f>
        <v>1</v>
      </c>
      <c r="I5">
        <f>60</f>
        <v>60</v>
      </c>
      <c r="K5">
        <f>20*2</f>
        <v>40</v>
      </c>
      <c r="L5">
        <f t="shared" ref="L5:L7" si="13">B5*10</f>
        <v>50</v>
      </c>
      <c r="M5">
        <f t="shared" ref="M5:M7" si="14">D5*5</f>
        <v>0</v>
      </c>
      <c r="N5">
        <f>10*2</f>
        <v>20</v>
      </c>
      <c r="O5">
        <f t="shared" ref="O5:O6" si="15">SUM(I5:N5)</f>
        <v>170</v>
      </c>
    </row>
    <row r="6" spans="1:27" x14ac:dyDescent="0.25">
      <c r="A6" s="3" t="s">
        <v>91</v>
      </c>
      <c r="B6" s="3">
        <f>1+1+1+1</f>
        <v>4</v>
      </c>
      <c r="C6" s="3"/>
      <c r="D6" s="3"/>
      <c r="E6" s="2">
        <f t="shared" si="11"/>
        <v>1</v>
      </c>
      <c r="F6">
        <f>9+13+6+8</f>
        <v>36</v>
      </c>
      <c r="G6">
        <f>4+0+5+2</f>
        <v>11</v>
      </c>
      <c r="H6">
        <f t="shared" si="12"/>
        <v>25</v>
      </c>
      <c r="I6">
        <f>60</f>
        <v>60</v>
      </c>
      <c r="L6">
        <f t="shared" si="13"/>
        <v>40</v>
      </c>
      <c r="M6">
        <f t="shared" si="14"/>
        <v>0</v>
      </c>
      <c r="N6">
        <f t="shared" ref="N6:N19" si="16">10*1</f>
        <v>10</v>
      </c>
      <c r="O6">
        <f t="shared" si="15"/>
        <v>110</v>
      </c>
    </row>
    <row r="7" spans="1:27" x14ac:dyDescent="0.25">
      <c r="A7" s="3" t="s">
        <v>162</v>
      </c>
      <c r="B7" s="3">
        <f>1+1+1</f>
        <v>3</v>
      </c>
      <c r="C7" s="3">
        <f>1</f>
        <v>1</v>
      </c>
      <c r="D7" s="3"/>
      <c r="E7" s="2">
        <f t="shared" si="11"/>
        <v>0.75</v>
      </c>
      <c r="F7">
        <f>1+6+11+1</f>
        <v>19</v>
      </c>
      <c r="G7">
        <f>5+2+1+0</f>
        <v>8</v>
      </c>
      <c r="H7">
        <f t="shared" si="12"/>
        <v>11</v>
      </c>
      <c r="I7">
        <f>60</f>
        <v>60</v>
      </c>
      <c r="L7">
        <f t="shared" si="13"/>
        <v>30</v>
      </c>
      <c r="M7">
        <f t="shared" si="14"/>
        <v>0</v>
      </c>
      <c r="N7">
        <f t="shared" si="16"/>
        <v>10</v>
      </c>
      <c r="O7">
        <f t="shared" ref="O7" si="17">SUM(I7:N7)</f>
        <v>100</v>
      </c>
    </row>
    <row r="8" spans="1:27" x14ac:dyDescent="0.25">
      <c r="A8" s="3" t="s">
        <v>48</v>
      </c>
      <c r="B8" s="3">
        <f>1+1+1</f>
        <v>3</v>
      </c>
      <c r="C8" s="3">
        <f>1+1</f>
        <v>2</v>
      </c>
      <c r="D8" s="3"/>
      <c r="E8" s="2">
        <f t="shared" ref="E8:E12" si="18">(B8)/(B8+C8+D8)</f>
        <v>0.6</v>
      </c>
      <c r="F8">
        <f>7+1+5+3+9</f>
        <v>25</v>
      </c>
      <c r="G8">
        <f>5+5+2+4+7</f>
        <v>23</v>
      </c>
      <c r="H8">
        <f t="shared" ref="H8:H9" si="19">F8-G8</f>
        <v>2</v>
      </c>
      <c r="I8">
        <f>60+60</f>
        <v>120</v>
      </c>
      <c r="L8">
        <f t="shared" ref="L8:L12" si="20">B8*10</f>
        <v>30</v>
      </c>
      <c r="M8">
        <f t="shared" ref="M8:M12" si="21">D8*5</f>
        <v>0</v>
      </c>
      <c r="N8">
        <f>10*2</f>
        <v>20</v>
      </c>
      <c r="O8">
        <f t="shared" ref="O8:O12" si="22">SUM(I8:N8)</f>
        <v>170</v>
      </c>
    </row>
    <row r="9" spans="1:27" x14ac:dyDescent="0.25">
      <c r="A9" s="3" t="s">
        <v>191</v>
      </c>
      <c r="B9" s="3">
        <f>1+1+1+1</f>
        <v>4</v>
      </c>
      <c r="C9" s="3">
        <f>1</f>
        <v>1</v>
      </c>
      <c r="D9" s="3"/>
      <c r="E9" s="2">
        <f t="shared" si="18"/>
        <v>0.8</v>
      </c>
      <c r="F9">
        <f>7+2+15+6+10</f>
        <v>40</v>
      </c>
      <c r="G9">
        <f>2+3+3+1+0</f>
        <v>9</v>
      </c>
      <c r="H9">
        <f t="shared" si="19"/>
        <v>31</v>
      </c>
      <c r="I9">
        <f>60</f>
        <v>60</v>
      </c>
      <c r="L9">
        <f t="shared" si="20"/>
        <v>40</v>
      </c>
      <c r="M9">
        <f t="shared" si="21"/>
        <v>0</v>
      </c>
      <c r="N9">
        <f>10*2</f>
        <v>20</v>
      </c>
      <c r="O9">
        <f t="shared" ref="O9" si="23">SUM(I9:N9)</f>
        <v>120</v>
      </c>
    </row>
    <row r="10" spans="1:27" x14ac:dyDescent="0.25">
      <c r="A10" s="3" t="s">
        <v>60</v>
      </c>
      <c r="B10" s="3">
        <f>1+1+1+1+1+1+1</f>
        <v>7</v>
      </c>
      <c r="C10" s="3">
        <f>1+1+1+1+1</f>
        <v>5</v>
      </c>
      <c r="D10" s="3"/>
      <c r="E10" s="2">
        <f t="shared" si="18"/>
        <v>0.58333333333333337</v>
      </c>
      <c r="F10">
        <f>5+5+1+8+4+3+8+6+3+4+6+1</f>
        <v>54</v>
      </c>
      <c r="G10">
        <f>2+3+6+7+3+5+6+5+9+3+7+13</f>
        <v>69</v>
      </c>
      <c r="H10">
        <f>F10-G10</f>
        <v>-15</v>
      </c>
      <c r="J10">
        <f>40</f>
        <v>40</v>
      </c>
      <c r="K10">
        <f>20*3</f>
        <v>60</v>
      </c>
      <c r="L10">
        <f t="shared" si="20"/>
        <v>70</v>
      </c>
      <c r="M10">
        <f t="shared" si="21"/>
        <v>0</v>
      </c>
      <c r="N10">
        <f>10*4</f>
        <v>40</v>
      </c>
      <c r="O10">
        <f t="shared" si="22"/>
        <v>210</v>
      </c>
    </row>
    <row r="11" spans="1:27" x14ac:dyDescent="0.25">
      <c r="A11" s="3" t="s">
        <v>137</v>
      </c>
      <c r="B11" s="3">
        <f>1+1</f>
        <v>2</v>
      </c>
      <c r="C11" s="3">
        <f>1+1+1+1</f>
        <v>4</v>
      </c>
      <c r="D11" s="3"/>
      <c r="E11" s="2">
        <f t="shared" si="18"/>
        <v>0.33333333333333331</v>
      </c>
      <c r="F11">
        <f>3+6+6+6+0+0</f>
        <v>21</v>
      </c>
      <c r="G11">
        <f>1+7+16+4+1+1</f>
        <v>30</v>
      </c>
      <c r="H11">
        <f t="shared" ref="H11" si="24">F11-G11</f>
        <v>-9</v>
      </c>
      <c r="K11">
        <f>20</f>
        <v>20</v>
      </c>
      <c r="L11">
        <f t="shared" si="20"/>
        <v>20</v>
      </c>
      <c r="M11">
        <f t="shared" si="21"/>
        <v>0</v>
      </c>
      <c r="N11">
        <f>10*2</f>
        <v>20</v>
      </c>
      <c r="O11">
        <f t="shared" si="22"/>
        <v>60</v>
      </c>
    </row>
    <row r="12" spans="1:27" x14ac:dyDescent="0.25">
      <c r="A12" s="3" t="s">
        <v>119</v>
      </c>
      <c r="B12" s="3">
        <f>1+1</f>
        <v>2</v>
      </c>
      <c r="C12" s="3">
        <f>1+1+1+1+1+1+1+1+1+1+1</f>
        <v>11</v>
      </c>
      <c r="D12" s="3"/>
      <c r="E12" s="2">
        <f t="shared" si="18"/>
        <v>0.15384615384615385</v>
      </c>
      <c r="F12">
        <f>3+3+1+1+2+16+5+3+3+0+11+1+0</f>
        <v>49</v>
      </c>
      <c r="G12">
        <f>4+18+2+3+8+6+8+7+4+3+4+7+2</f>
        <v>76</v>
      </c>
      <c r="H12">
        <f t="shared" ref="H12" si="25">F12-G12</f>
        <v>-27</v>
      </c>
      <c r="J12">
        <f>40</f>
        <v>40</v>
      </c>
      <c r="K12">
        <f>20</f>
        <v>20</v>
      </c>
      <c r="L12">
        <f t="shared" si="20"/>
        <v>20</v>
      </c>
      <c r="M12">
        <f t="shared" si="21"/>
        <v>0</v>
      </c>
      <c r="N12">
        <f>10*4</f>
        <v>40</v>
      </c>
      <c r="O12">
        <f t="shared" si="22"/>
        <v>120</v>
      </c>
    </row>
    <row r="13" spans="1:27" x14ac:dyDescent="0.25">
      <c r="A13" s="3" t="s">
        <v>49</v>
      </c>
      <c r="B13" s="3">
        <f>1+1+1+1+1+1+1+1+1+1+1+1</f>
        <v>12</v>
      </c>
      <c r="C13" s="3">
        <f>1+1+1+1+1</f>
        <v>5</v>
      </c>
      <c r="D13" s="3"/>
      <c r="E13" s="2">
        <f t="shared" ref="E13" si="26">(B13)/(B13+C13+D13)</f>
        <v>0.70588235294117652</v>
      </c>
      <c r="F13">
        <f>8+5+10+18+7+1+11+10+10+4+6+11+9+14+8+2+6</f>
        <v>140</v>
      </c>
      <c r="G13">
        <f>3+1+4+3+6+2+4+6+5+0+7+2+6+4+9+7+8</f>
        <v>77</v>
      </c>
      <c r="H13">
        <f t="shared" ref="H13" si="27">F13-G13</f>
        <v>63</v>
      </c>
      <c r="I13">
        <f>60*3</f>
        <v>180</v>
      </c>
      <c r="J13">
        <f>40</f>
        <v>40</v>
      </c>
      <c r="L13">
        <f t="shared" ref="L13" si="28">B13*10</f>
        <v>120</v>
      </c>
      <c r="M13">
        <f t="shared" ref="M13" si="29">D13*5</f>
        <v>0</v>
      </c>
      <c r="N13">
        <f>10*5</f>
        <v>50</v>
      </c>
      <c r="O13">
        <f t="shared" ref="O13" si="30">SUM(I13:N13)</f>
        <v>390</v>
      </c>
    </row>
    <row r="14" spans="1:27" x14ac:dyDescent="0.25">
      <c r="A14" s="3" t="s">
        <v>50</v>
      </c>
      <c r="B14" s="3">
        <f>1+1+1+1+1+1+1+1+1+1+1+1+1+1+1+1</f>
        <v>16</v>
      </c>
      <c r="C14" s="3">
        <f>1+1+1+1+1+1+1+1</f>
        <v>8</v>
      </c>
      <c r="D14" s="3">
        <f>1</f>
        <v>1</v>
      </c>
      <c r="E14" s="2">
        <f t="shared" ref="E14:E16" si="31">(B14)/(B14+C14+D14)</f>
        <v>0.64</v>
      </c>
      <c r="F14">
        <f>7+3+11+4+12+2+13+6+11+2+7+4+5+8+4+7+11+2+5+7+4+5+9+3+1</f>
        <v>153</v>
      </c>
      <c r="G14">
        <f>8+8+0+9+0+8+1+0+1+1+9+3+3+5+5+7+5+3+1+4+0+3+8+2+6</f>
        <v>100</v>
      </c>
      <c r="H14">
        <f>F14-G14</f>
        <v>53</v>
      </c>
      <c r="I14">
        <f>60*3</f>
        <v>180</v>
      </c>
      <c r="J14">
        <f>40*2</f>
        <v>80</v>
      </c>
      <c r="K14">
        <f>20</f>
        <v>20</v>
      </c>
      <c r="L14">
        <f t="shared" ref="L14:L16" si="32">B14*10</f>
        <v>160</v>
      </c>
      <c r="M14">
        <f t="shared" ref="M14:M16" si="33">D14*5</f>
        <v>5</v>
      </c>
      <c r="N14">
        <f>10*7</f>
        <v>70</v>
      </c>
      <c r="O14">
        <f t="shared" ref="O14:O16" si="34">SUM(I14:N14)</f>
        <v>515</v>
      </c>
    </row>
    <row r="15" spans="1:27" x14ac:dyDescent="0.25">
      <c r="A15" s="3" t="s">
        <v>66</v>
      </c>
      <c r="B15" s="3">
        <f>1+1</f>
        <v>2</v>
      </c>
      <c r="C15" s="3">
        <f>1+1+1+1+1</f>
        <v>5</v>
      </c>
      <c r="D15" s="3"/>
      <c r="E15" s="2">
        <f t="shared" ref="E15" si="35">(B15)/(B15+C15+D15)</f>
        <v>0.2857142857142857</v>
      </c>
      <c r="F15">
        <f>2+12+3+1+2+2+3</f>
        <v>25</v>
      </c>
      <c r="G15">
        <f>5+7+4+9+6+0+5</f>
        <v>36</v>
      </c>
      <c r="H15">
        <f t="shared" ref="H15" si="36">F15-G15</f>
        <v>-11</v>
      </c>
      <c r="J15">
        <f>40</f>
        <v>40</v>
      </c>
      <c r="L15">
        <f t="shared" ref="L15" si="37">B15*10</f>
        <v>20</v>
      </c>
      <c r="M15">
        <f t="shared" ref="M15" si="38">D15*5</f>
        <v>0</v>
      </c>
      <c r="N15">
        <f>10*2</f>
        <v>20</v>
      </c>
      <c r="O15">
        <f t="shared" ref="O15" si="39">SUM(I15:N15)</f>
        <v>80</v>
      </c>
    </row>
    <row r="16" spans="1:27" x14ac:dyDescent="0.25">
      <c r="A16" s="3" t="s">
        <v>65</v>
      </c>
      <c r="B16" s="3">
        <f>1+1</f>
        <v>2</v>
      </c>
      <c r="C16" s="3">
        <f>1+1+1+1+1+1+1+1+1+1+1</f>
        <v>11</v>
      </c>
      <c r="D16" s="3"/>
      <c r="E16" s="2">
        <f t="shared" si="31"/>
        <v>0.15384615384615385</v>
      </c>
      <c r="F16">
        <f>2+3+3+5+3+2+7+4+5+7+0+3+1</f>
        <v>45</v>
      </c>
      <c r="G16">
        <f>4+5+13+4+8+11+8+11+10+11+8+1+6</f>
        <v>100</v>
      </c>
      <c r="H16">
        <f t="shared" ref="H16" si="40">F16-G16</f>
        <v>-55</v>
      </c>
      <c r="L16">
        <f t="shared" si="32"/>
        <v>20</v>
      </c>
      <c r="M16">
        <f t="shared" si="33"/>
        <v>0</v>
      </c>
      <c r="N16">
        <f>10*4</f>
        <v>40</v>
      </c>
      <c r="O16">
        <f t="shared" si="34"/>
        <v>60</v>
      </c>
    </row>
    <row r="17" spans="1:15" x14ac:dyDescent="0.25">
      <c r="A17" s="3" t="s">
        <v>51</v>
      </c>
      <c r="B17" s="3"/>
      <c r="C17" s="3">
        <f>1</f>
        <v>1</v>
      </c>
      <c r="D17" s="3">
        <f>1</f>
        <v>1</v>
      </c>
      <c r="E17" s="2">
        <f t="shared" ref="E17" si="41">(B17)/(B17+C17+D17)</f>
        <v>0</v>
      </c>
      <c r="F17">
        <f>2+5</f>
        <v>7</v>
      </c>
      <c r="G17">
        <f>2+7</f>
        <v>9</v>
      </c>
      <c r="H17">
        <f t="shared" ref="H17" si="42">F17-G17</f>
        <v>-2</v>
      </c>
      <c r="J17">
        <f>40</f>
        <v>40</v>
      </c>
      <c r="L17">
        <f t="shared" ref="L17" si="43">B17*10</f>
        <v>0</v>
      </c>
      <c r="M17">
        <f t="shared" ref="M17" si="44">D17*5</f>
        <v>5</v>
      </c>
      <c r="N17">
        <f t="shared" si="16"/>
        <v>10</v>
      </c>
      <c r="O17">
        <f t="shared" ref="O17" si="45">SUM(I17:N17)</f>
        <v>55</v>
      </c>
    </row>
    <row r="18" spans="1:15" x14ac:dyDescent="0.25">
      <c r="A18" s="3" t="s">
        <v>89</v>
      </c>
      <c r="B18" s="3">
        <f>1+1+1+1+1+1+1+1</f>
        <v>8</v>
      </c>
      <c r="C18" s="3">
        <f>1+1+1+1+1+1</f>
        <v>6</v>
      </c>
      <c r="D18" s="3">
        <f>1</f>
        <v>1</v>
      </c>
      <c r="E18" s="2">
        <f t="shared" ref="E18" si="46">(B18)/(B18+C18+D18)</f>
        <v>0.53333333333333333</v>
      </c>
      <c r="F18">
        <f>0+4+5+0+8+6+5+11+7+5+0+4+6+6+2</f>
        <v>69</v>
      </c>
      <c r="G18">
        <f>11+6+6+12+3+0+0+11+2+2+1+6+0+1+1</f>
        <v>62</v>
      </c>
      <c r="H18">
        <f t="shared" ref="H18" si="47">F18-G18</f>
        <v>7</v>
      </c>
      <c r="I18">
        <f>60*2</f>
        <v>120</v>
      </c>
      <c r="J18">
        <f>40</f>
        <v>40</v>
      </c>
      <c r="L18">
        <f t="shared" ref="L18" si="48">B18*10</f>
        <v>80</v>
      </c>
      <c r="M18">
        <f t="shared" ref="M18" si="49">D18*5</f>
        <v>5</v>
      </c>
      <c r="N18">
        <f>10*4</f>
        <v>40</v>
      </c>
      <c r="O18">
        <f t="shared" ref="O18" si="50">SUM(I18:N18)</f>
        <v>285</v>
      </c>
    </row>
    <row r="19" spans="1:15" x14ac:dyDescent="0.25">
      <c r="A19" s="3" t="s">
        <v>52</v>
      </c>
      <c r="B19" s="3">
        <f>1</f>
        <v>1</v>
      </c>
      <c r="C19" s="3"/>
      <c r="D19" s="3">
        <f>1</f>
        <v>1</v>
      </c>
      <c r="E19" s="2">
        <f t="shared" ref="E19:E21" si="51">(B19)/(B19+C19+D19)</f>
        <v>0.5</v>
      </c>
      <c r="F19">
        <f>8+2</f>
        <v>10</v>
      </c>
      <c r="G19">
        <f>7+2</f>
        <v>9</v>
      </c>
      <c r="H19">
        <f t="shared" ref="H19:H21" si="52">F19-G19</f>
        <v>1</v>
      </c>
      <c r="J19">
        <f>40</f>
        <v>40</v>
      </c>
      <c r="L19">
        <f t="shared" ref="L19:L21" si="53">B19*10</f>
        <v>10</v>
      </c>
      <c r="M19">
        <f t="shared" ref="M19:M21" si="54">D19*5</f>
        <v>5</v>
      </c>
      <c r="N19">
        <f t="shared" si="16"/>
        <v>10</v>
      </c>
      <c r="O19">
        <f t="shared" ref="O19:O21" si="55">SUM(I19:N19)</f>
        <v>65</v>
      </c>
    </row>
    <row r="20" spans="1:15" x14ac:dyDescent="0.25">
      <c r="A20" s="3" t="s">
        <v>136</v>
      </c>
      <c r="B20" s="3">
        <f>1+1+1+1+1+1+1</f>
        <v>7</v>
      </c>
      <c r="C20" s="3">
        <f>1+1+1+1</f>
        <v>4</v>
      </c>
      <c r="D20" s="3"/>
      <c r="E20" s="2">
        <f t="shared" si="51"/>
        <v>0.63636363636363635</v>
      </c>
      <c r="F20">
        <f>9+2+3+7+5+3+3+10+1+13+1</f>
        <v>57</v>
      </c>
      <c r="G20">
        <f>7+5+5+3+4+0+2+11+0+1+2</f>
        <v>40</v>
      </c>
      <c r="H20">
        <f t="shared" si="52"/>
        <v>17</v>
      </c>
      <c r="I20">
        <f>60</f>
        <v>60</v>
      </c>
      <c r="J20">
        <f>40</f>
        <v>40</v>
      </c>
      <c r="L20">
        <f t="shared" si="53"/>
        <v>70</v>
      </c>
      <c r="M20">
        <f t="shared" si="54"/>
        <v>0</v>
      </c>
      <c r="N20">
        <f>10*3</f>
        <v>30</v>
      </c>
      <c r="O20">
        <f t="shared" si="55"/>
        <v>200</v>
      </c>
    </row>
    <row r="21" spans="1:15" x14ac:dyDescent="0.25">
      <c r="A21" s="3" t="s">
        <v>111</v>
      </c>
      <c r="B21" s="3">
        <f>1+1+1+1+1+1+1+1</f>
        <v>8</v>
      </c>
      <c r="C21" s="3">
        <f>1+1+1+1+1+1+1+1+1+1+1+1+1</f>
        <v>13</v>
      </c>
      <c r="D21" s="3"/>
      <c r="E21" s="2">
        <f t="shared" si="51"/>
        <v>0.38095238095238093</v>
      </c>
      <c r="F21">
        <f>12+4+11+0+5+4+4+4+2+0+14+7+4+11+0+1+4+12+8+11+0</f>
        <v>118</v>
      </c>
      <c r="G21">
        <f>6+5+2+5+6+5+12+11+7+4+4+6+14+10+6+3+8+0+6+3+10</f>
        <v>133</v>
      </c>
      <c r="H21">
        <f t="shared" si="52"/>
        <v>-15</v>
      </c>
      <c r="J21">
        <f>40*3</f>
        <v>120</v>
      </c>
      <c r="K21">
        <f>20</f>
        <v>20</v>
      </c>
      <c r="L21">
        <f t="shared" si="53"/>
        <v>80</v>
      </c>
      <c r="M21">
        <f t="shared" si="54"/>
        <v>0</v>
      </c>
      <c r="N21">
        <f>10*6</f>
        <v>60</v>
      </c>
      <c r="O21">
        <f t="shared" si="55"/>
        <v>280</v>
      </c>
    </row>
    <row r="22" spans="1:15" x14ac:dyDescent="0.25">
      <c r="A22" s="3" t="s">
        <v>64</v>
      </c>
      <c r="B22" s="3">
        <f>1+1+1+1+1+1+1+1+1+1</f>
        <v>10</v>
      </c>
      <c r="C22" s="3">
        <f>1+1+1+1+1+1+1+1+1+1+1+1+1</f>
        <v>13</v>
      </c>
      <c r="D22" s="3">
        <f>1+1</f>
        <v>2</v>
      </c>
      <c r="E22" s="2">
        <f t="shared" ref="E22:E24" si="56">(B22)/(B22+C22+D22)</f>
        <v>0.4</v>
      </c>
      <c r="F22">
        <f>7+12+13+6+0+4+1+6+3+6+5+0+11+7+2+4+2+6+4+7+1+0+8+14+3</f>
        <v>132</v>
      </c>
      <c r="G22">
        <f>12+5+3+1+1+3+13+7+4+10+3+4+11+1+5+14+11+9+4+6+0+9+4+3+11</f>
        <v>154</v>
      </c>
      <c r="H22">
        <f t="shared" ref="H22:H24" si="57">F22-G22</f>
        <v>-22</v>
      </c>
      <c r="J22">
        <f>40*3</f>
        <v>120</v>
      </c>
      <c r="K22">
        <f>20*3</f>
        <v>60</v>
      </c>
      <c r="L22">
        <f t="shared" ref="L22:L24" si="58">B22*10</f>
        <v>100</v>
      </c>
      <c r="M22">
        <f t="shared" ref="M22:M24" si="59">D22*5</f>
        <v>10</v>
      </c>
      <c r="N22">
        <f>10*7</f>
        <v>70</v>
      </c>
      <c r="O22">
        <f t="shared" ref="O22" si="60">SUM(I22:N22)</f>
        <v>360</v>
      </c>
    </row>
    <row r="23" spans="1:15" x14ac:dyDescent="0.25">
      <c r="A23" s="3" t="s">
        <v>138</v>
      </c>
      <c r="B23" s="3">
        <f>1+1+1+1+1+1</f>
        <v>6</v>
      </c>
      <c r="C23" s="3">
        <f>1+1+1+1</f>
        <v>4</v>
      </c>
      <c r="D23" s="3"/>
      <c r="E23" s="2">
        <f t="shared" si="56"/>
        <v>0.6</v>
      </c>
      <c r="F23">
        <f>8+7+7+6+5+12+9+9+4+1</f>
        <v>68</v>
      </c>
      <c r="G23">
        <f>2+6+9+8+4+4+3+1+7+11</f>
        <v>55</v>
      </c>
      <c r="H23">
        <f t="shared" si="57"/>
        <v>13</v>
      </c>
      <c r="I23">
        <f>60</f>
        <v>60</v>
      </c>
      <c r="J23">
        <f>40</f>
        <v>40</v>
      </c>
      <c r="K23">
        <f>20</f>
        <v>20</v>
      </c>
      <c r="L23">
        <f t="shared" si="58"/>
        <v>60</v>
      </c>
      <c r="M23">
        <f t="shared" si="59"/>
        <v>0</v>
      </c>
      <c r="N23">
        <f>10*3</f>
        <v>30</v>
      </c>
      <c r="O23">
        <f t="shared" ref="O23" si="61">SUM(I23:N23)</f>
        <v>210</v>
      </c>
    </row>
    <row r="24" spans="1:15" x14ac:dyDescent="0.25">
      <c r="A24" s="3" t="s">
        <v>90</v>
      </c>
      <c r="B24" s="3">
        <f>1+1+1</f>
        <v>3</v>
      </c>
      <c r="C24" s="3">
        <f>1+1+1+1+1+1</f>
        <v>6</v>
      </c>
      <c r="D24" s="3">
        <f>1</f>
        <v>1</v>
      </c>
      <c r="E24" s="2">
        <f t="shared" si="56"/>
        <v>0.3</v>
      </c>
      <c r="F24">
        <f>6+0+0+4+0+2+1+4+7+5</f>
        <v>29</v>
      </c>
      <c r="G24">
        <f>4+13+12+10+6+1+11+3+7+11</f>
        <v>78</v>
      </c>
      <c r="H24">
        <f t="shared" si="57"/>
        <v>-49</v>
      </c>
      <c r="K24">
        <f>20*2</f>
        <v>40</v>
      </c>
      <c r="L24">
        <f t="shared" si="58"/>
        <v>30</v>
      </c>
      <c r="M24">
        <f t="shared" si="59"/>
        <v>5</v>
      </c>
      <c r="N24">
        <f>10*3</f>
        <v>30</v>
      </c>
      <c r="O24">
        <f t="shared" ref="O24" si="62">SUM(I24:N24)</f>
        <v>105</v>
      </c>
    </row>
    <row r="25" spans="1:15" x14ac:dyDescent="0.25">
      <c r="B25" s="3"/>
      <c r="C25" s="3"/>
      <c r="D25" s="3"/>
      <c r="E25" s="2" t="e">
        <f t="shared" ref="E25" si="63">(B25)/(B25+C25+D25)</f>
        <v>#DIV/0!</v>
      </c>
      <c r="H25">
        <f t="shared" ref="H25" si="64">F25-G25</f>
        <v>0</v>
      </c>
      <c r="L25">
        <f t="shared" ref="L25" si="65">B25*10</f>
        <v>0</v>
      </c>
      <c r="M25">
        <f t="shared" ref="M25" si="66">D25*5</f>
        <v>0</v>
      </c>
      <c r="O25">
        <f t="shared" ref="O25" si="67">SUM(I25:N25)</f>
        <v>0</v>
      </c>
    </row>
    <row r="26" spans="1:15" x14ac:dyDescent="0.25">
      <c r="B26" s="3"/>
      <c r="C26" s="3"/>
      <c r="D26" s="3"/>
      <c r="E26" s="2" t="e">
        <f t="shared" ref="E26" si="68">(B26)/(B26+C26+D26)</f>
        <v>#DIV/0!</v>
      </c>
      <c r="H26">
        <f t="shared" ref="H26" si="69">F26-G26</f>
        <v>0</v>
      </c>
      <c r="L26">
        <f t="shared" ref="L26" si="70">B26*10</f>
        <v>0</v>
      </c>
      <c r="M26">
        <f t="shared" ref="M26" si="71">D26*5</f>
        <v>0</v>
      </c>
      <c r="O26">
        <f t="shared" ref="O26" si="72">SUM(I26:N26)</f>
        <v>0</v>
      </c>
    </row>
    <row r="27" spans="1:15" x14ac:dyDescent="0.25">
      <c r="E27" s="2" t="e">
        <f t="shared" ref="E27:E84" si="73">(B27)/(B27+C27+D27)</f>
        <v>#DIV/0!</v>
      </c>
      <c r="H27">
        <f t="shared" ref="H27:H84" si="74">F27-G27</f>
        <v>0</v>
      </c>
      <c r="L27">
        <f t="shared" ref="L27:L74" si="75">B27*10</f>
        <v>0</v>
      </c>
      <c r="M27">
        <f t="shared" ref="M27:M37" si="76">D27*5</f>
        <v>0</v>
      </c>
      <c r="O27">
        <f t="shared" ref="O27:O67" si="77">SUM(I27:N27)</f>
        <v>0</v>
      </c>
    </row>
    <row r="28" spans="1:15" x14ac:dyDescent="0.25">
      <c r="E28" s="2" t="e">
        <f t="shared" si="73"/>
        <v>#DIV/0!</v>
      </c>
      <c r="H28">
        <f t="shared" si="74"/>
        <v>0</v>
      </c>
      <c r="L28">
        <f t="shared" si="75"/>
        <v>0</v>
      </c>
      <c r="M28">
        <f t="shared" si="76"/>
        <v>0</v>
      </c>
      <c r="O28">
        <f t="shared" si="77"/>
        <v>0</v>
      </c>
    </row>
    <row r="29" spans="1:15" x14ac:dyDescent="0.25">
      <c r="E29" s="2" t="e">
        <f t="shared" si="73"/>
        <v>#DIV/0!</v>
      </c>
      <c r="H29">
        <f t="shared" si="74"/>
        <v>0</v>
      </c>
      <c r="L29">
        <f t="shared" si="75"/>
        <v>0</v>
      </c>
      <c r="M29">
        <f t="shared" si="76"/>
        <v>0</v>
      </c>
      <c r="O29">
        <f t="shared" ref="O29" si="78">SUM(I29:N29)</f>
        <v>0</v>
      </c>
    </row>
    <row r="30" spans="1:15" x14ac:dyDescent="0.25">
      <c r="E30" s="2" t="e">
        <f t="shared" si="73"/>
        <v>#DIV/0!</v>
      </c>
      <c r="H30">
        <f t="shared" si="74"/>
        <v>0</v>
      </c>
      <c r="L30">
        <f t="shared" si="75"/>
        <v>0</v>
      </c>
      <c r="M30">
        <f t="shared" si="76"/>
        <v>0</v>
      </c>
      <c r="O30">
        <f t="shared" si="77"/>
        <v>0</v>
      </c>
    </row>
    <row r="31" spans="1:15" x14ac:dyDescent="0.25">
      <c r="E31" s="2" t="e">
        <f t="shared" si="73"/>
        <v>#DIV/0!</v>
      </c>
      <c r="H31">
        <f t="shared" si="74"/>
        <v>0</v>
      </c>
      <c r="L31">
        <f t="shared" si="75"/>
        <v>0</v>
      </c>
      <c r="M31">
        <f t="shared" si="76"/>
        <v>0</v>
      </c>
      <c r="O31">
        <f t="shared" si="77"/>
        <v>0</v>
      </c>
    </row>
    <row r="32" spans="1:15" x14ac:dyDescent="0.25">
      <c r="E32" s="2" t="e">
        <f t="shared" si="73"/>
        <v>#DIV/0!</v>
      </c>
      <c r="H32">
        <f t="shared" si="74"/>
        <v>0</v>
      </c>
      <c r="L32">
        <f t="shared" si="75"/>
        <v>0</v>
      </c>
      <c r="M32">
        <f t="shared" si="76"/>
        <v>0</v>
      </c>
      <c r="O32">
        <f t="shared" ref="O32" si="79">SUM(I32:N32)</f>
        <v>0</v>
      </c>
    </row>
    <row r="33" spans="5:15" x14ac:dyDescent="0.25">
      <c r="E33" s="2" t="e">
        <f t="shared" si="73"/>
        <v>#DIV/0!</v>
      </c>
      <c r="H33">
        <f t="shared" si="74"/>
        <v>0</v>
      </c>
      <c r="L33">
        <f t="shared" si="75"/>
        <v>0</v>
      </c>
      <c r="M33">
        <f t="shared" si="76"/>
        <v>0</v>
      </c>
      <c r="O33">
        <f t="shared" ref="O33" si="80">SUM(I33:N33)</f>
        <v>0</v>
      </c>
    </row>
    <row r="34" spans="5:15" x14ac:dyDescent="0.25">
      <c r="E34" s="2" t="e">
        <f t="shared" si="73"/>
        <v>#DIV/0!</v>
      </c>
      <c r="H34">
        <f t="shared" si="74"/>
        <v>0</v>
      </c>
      <c r="L34">
        <f t="shared" si="75"/>
        <v>0</v>
      </c>
      <c r="M34">
        <f t="shared" si="76"/>
        <v>0</v>
      </c>
      <c r="O34">
        <f t="shared" si="77"/>
        <v>0</v>
      </c>
    </row>
    <row r="35" spans="5:15" x14ac:dyDescent="0.25">
      <c r="E35" s="2" t="e">
        <f t="shared" si="73"/>
        <v>#DIV/0!</v>
      </c>
      <c r="H35">
        <f t="shared" si="74"/>
        <v>0</v>
      </c>
      <c r="L35">
        <f t="shared" si="75"/>
        <v>0</v>
      </c>
      <c r="M35">
        <f t="shared" si="76"/>
        <v>0</v>
      </c>
      <c r="O35">
        <f t="shared" si="77"/>
        <v>0</v>
      </c>
    </row>
    <row r="36" spans="5:15" x14ac:dyDescent="0.25">
      <c r="E36" s="2" t="e">
        <f t="shared" si="73"/>
        <v>#DIV/0!</v>
      </c>
      <c r="H36">
        <f t="shared" si="74"/>
        <v>0</v>
      </c>
      <c r="L36">
        <f t="shared" si="75"/>
        <v>0</v>
      </c>
      <c r="M36">
        <f t="shared" si="76"/>
        <v>0</v>
      </c>
      <c r="O36">
        <f t="shared" ref="O36" si="81">SUM(I36:N36)</f>
        <v>0</v>
      </c>
    </row>
    <row r="37" spans="5:15" x14ac:dyDescent="0.25">
      <c r="E37" s="2" t="e">
        <f t="shared" si="73"/>
        <v>#DIV/0!</v>
      </c>
      <c r="H37">
        <f t="shared" si="74"/>
        <v>0</v>
      </c>
      <c r="L37">
        <f t="shared" si="75"/>
        <v>0</v>
      </c>
      <c r="M37">
        <f t="shared" si="76"/>
        <v>0</v>
      </c>
      <c r="O37">
        <f t="shared" si="77"/>
        <v>0</v>
      </c>
    </row>
    <row r="38" spans="5:15" x14ac:dyDescent="0.25">
      <c r="E38" s="2" t="e">
        <f t="shared" si="73"/>
        <v>#DIV/0!</v>
      </c>
      <c r="H38">
        <f t="shared" si="74"/>
        <v>0</v>
      </c>
      <c r="L38">
        <f t="shared" si="75"/>
        <v>0</v>
      </c>
      <c r="M38">
        <v>0</v>
      </c>
      <c r="O38">
        <f t="shared" si="77"/>
        <v>0</v>
      </c>
    </row>
    <row r="39" spans="5:15" x14ac:dyDescent="0.25">
      <c r="E39" s="2" t="e">
        <f t="shared" si="73"/>
        <v>#DIV/0!</v>
      </c>
      <c r="H39">
        <f t="shared" si="74"/>
        <v>0</v>
      </c>
      <c r="L39">
        <f t="shared" si="75"/>
        <v>0</v>
      </c>
      <c r="M39">
        <f t="shared" ref="M39:M97" si="82">D39*5</f>
        <v>0</v>
      </c>
      <c r="O39">
        <f t="shared" si="77"/>
        <v>0</v>
      </c>
    </row>
    <row r="40" spans="5:15" x14ac:dyDescent="0.25">
      <c r="E40" s="2" t="e">
        <f t="shared" si="73"/>
        <v>#DIV/0!</v>
      </c>
      <c r="H40">
        <f t="shared" si="74"/>
        <v>0</v>
      </c>
      <c r="L40">
        <f t="shared" si="75"/>
        <v>0</v>
      </c>
      <c r="M40">
        <f t="shared" si="82"/>
        <v>0</v>
      </c>
      <c r="O40">
        <f t="shared" si="77"/>
        <v>0</v>
      </c>
    </row>
    <row r="41" spans="5:15" x14ac:dyDescent="0.25">
      <c r="E41" s="2" t="e">
        <f t="shared" si="73"/>
        <v>#DIV/0!</v>
      </c>
      <c r="H41">
        <f t="shared" si="74"/>
        <v>0</v>
      </c>
      <c r="L41">
        <f t="shared" si="75"/>
        <v>0</v>
      </c>
      <c r="M41">
        <f t="shared" si="82"/>
        <v>0</v>
      </c>
      <c r="O41">
        <f t="shared" si="77"/>
        <v>0</v>
      </c>
    </row>
    <row r="42" spans="5:15" x14ac:dyDescent="0.25">
      <c r="E42" s="2" t="e">
        <f t="shared" si="73"/>
        <v>#DIV/0!</v>
      </c>
      <c r="H42">
        <f t="shared" si="74"/>
        <v>0</v>
      </c>
      <c r="L42">
        <f t="shared" si="75"/>
        <v>0</v>
      </c>
      <c r="M42">
        <f t="shared" si="82"/>
        <v>0</v>
      </c>
      <c r="O42">
        <f t="shared" si="77"/>
        <v>0</v>
      </c>
    </row>
    <row r="43" spans="5:15" x14ac:dyDescent="0.25">
      <c r="E43" s="2" t="e">
        <f t="shared" si="73"/>
        <v>#DIV/0!</v>
      </c>
      <c r="H43">
        <f t="shared" si="74"/>
        <v>0</v>
      </c>
      <c r="L43">
        <f t="shared" si="75"/>
        <v>0</v>
      </c>
      <c r="M43">
        <f t="shared" si="82"/>
        <v>0</v>
      </c>
      <c r="O43">
        <f t="shared" si="77"/>
        <v>0</v>
      </c>
    </row>
    <row r="44" spans="5:15" x14ac:dyDescent="0.25">
      <c r="E44" s="2" t="e">
        <f t="shared" si="73"/>
        <v>#DIV/0!</v>
      </c>
      <c r="H44">
        <f t="shared" si="74"/>
        <v>0</v>
      </c>
      <c r="L44">
        <f t="shared" si="75"/>
        <v>0</v>
      </c>
      <c r="M44">
        <f t="shared" si="82"/>
        <v>0</v>
      </c>
      <c r="O44">
        <f t="shared" si="77"/>
        <v>0</v>
      </c>
    </row>
    <row r="45" spans="5:15" x14ac:dyDescent="0.25">
      <c r="E45" s="2" t="e">
        <f t="shared" si="73"/>
        <v>#DIV/0!</v>
      </c>
      <c r="H45">
        <f t="shared" si="74"/>
        <v>0</v>
      </c>
      <c r="L45">
        <f t="shared" si="75"/>
        <v>0</v>
      </c>
      <c r="M45">
        <f t="shared" si="82"/>
        <v>0</v>
      </c>
      <c r="O45">
        <f t="shared" si="77"/>
        <v>0</v>
      </c>
    </row>
    <row r="46" spans="5:15" x14ac:dyDescent="0.25">
      <c r="E46" s="2" t="e">
        <f t="shared" si="73"/>
        <v>#DIV/0!</v>
      </c>
      <c r="H46">
        <f t="shared" si="74"/>
        <v>0</v>
      </c>
      <c r="L46">
        <f t="shared" si="75"/>
        <v>0</v>
      </c>
      <c r="M46">
        <f t="shared" si="82"/>
        <v>0</v>
      </c>
      <c r="O46">
        <f t="shared" si="77"/>
        <v>0</v>
      </c>
    </row>
    <row r="47" spans="5:15" x14ac:dyDescent="0.25">
      <c r="E47" s="2" t="e">
        <f t="shared" si="73"/>
        <v>#DIV/0!</v>
      </c>
      <c r="H47">
        <f t="shared" si="74"/>
        <v>0</v>
      </c>
      <c r="L47">
        <f t="shared" si="75"/>
        <v>0</v>
      </c>
      <c r="M47">
        <f t="shared" si="82"/>
        <v>0</v>
      </c>
      <c r="O47">
        <f t="shared" si="77"/>
        <v>0</v>
      </c>
    </row>
    <row r="48" spans="5:15" x14ac:dyDescent="0.25">
      <c r="E48" s="2" t="e">
        <f t="shared" si="73"/>
        <v>#DIV/0!</v>
      </c>
      <c r="H48">
        <f t="shared" si="74"/>
        <v>0</v>
      </c>
      <c r="L48">
        <f t="shared" si="75"/>
        <v>0</v>
      </c>
      <c r="M48">
        <f t="shared" si="82"/>
        <v>0</v>
      </c>
      <c r="O48">
        <f t="shared" ref="O48" si="83">SUM(I48:N48)</f>
        <v>0</v>
      </c>
    </row>
    <row r="49" spans="1:16" x14ac:dyDescent="0.25">
      <c r="E49" s="2" t="e">
        <f t="shared" si="73"/>
        <v>#DIV/0!</v>
      </c>
      <c r="H49">
        <f t="shared" si="74"/>
        <v>0</v>
      </c>
      <c r="L49">
        <f t="shared" si="75"/>
        <v>0</v>
      </c>
      <c r="M49">
        <f t="shared" si="82"/>
        <v>0</v>
      </c>
      <c r="O49">
        <f t="shared" si="77"/>
        <v>0</v>
      </c>
    </row>
    <row r="50" spans="1:16" x14ac:dyDescent="0.25">
      <c r="E50" s="2" t="e">
        <f t="shared" si="73"/>
        <v>#DIV/0!</v>
      </c>
      <c r="H50">
        <f t="shared" si="74"/>
        <v>0</v>
      </c>
      <c r="L50">
        <f t="shared" si="75"/>
        <v>0</v>
      </c>
      <c r="M50">
        <f t="shared" si="82"/>
        <v>0</v>
      </c>
      <c r="O50">
        <f t="shared" si="77"/>
        <v>0</v>
      </c>
    </row>
    <row r="51" spans="1:16" x14ac:dyDescent="0.25">
      <c r="E51" s="2" t="e">
        <f t="shared" si="73"/>
        <v>#DIV/0!</v>
      </c>
      <c r="H51">
        <f t="shared" si="74"/>
        <v>0</v>
      </c>
      <c r="L51">
        <f t="shared" si="75"/>
        <v>0</v>
      </c>
      <c r="M51">
        <f t="shared" si="82"/>
        <v>0</v>
      </c>
      <c r="O51">
        <f t="shared" si="77"/>
        <v>0</v>
      </c>
    </row>
    <row r="52" spans="1:16" x14ac:dyDescent="0.25">
      <c r="E52" s="2" t="e">
        <f t="shared" si="73"/>
        <v>#DIV/0!</v>
      </c>
      <c r="H52">
        <f t="shared" si="74"/>
        <v>0</v>
      </c>
      <c r="L52">
        <f t="shared" si="75"/>
        <v>0</v>
      </c>
      <c r="M52">
        <f t="shared" si="82"/>
        <v>0</v>
      </c>
      <c r="O52">
        <f t="shared" si="77"/>
        <v>0</v>
      </c>
    </row>
    <row r="53" spans="1:16" x14ac:dyDescent="0.25">
      <c r="E53" s="2" t="e">
        <f t="shared" si="73"/>
        <v>#DIV/0!</v>
      </c>
      <c r="H53">
        <f t="shared" si="74"/>
        <v>0</v>
      </c>
      <c r="L53">
        <f t="shared" si="75"/>
        <v>0</v>
      </c>
      <c r="M53">
        <f t="shared" si="82"/>
        <v>0</v>
      </c>
      <c r="O53">
        <f t="shared" si="77"/>
        <v>0</v>
      </c>
    </row>
    <row r="54" spans="1:16" x14ac:dyDescent="0.25">
      <c r="E54" s="2" t="e">
        <f t="shared" si="73"/>
        <v>#DIV/0!</v>
      </c>
      <c r="H54">
        <f t="shared" si="74"/>
        <v>0</v>
      </c>
      <c r="L54">
        <f t="shared" si="75"/>
        <v>0</v>
      </c>
      <c r="M54">
        <f t="shared" si="82"/>
        <v>0</v>
      </c>
      <c r="O54">
        <f t="shared" si="77"/>
        <v>0</v>
      </c>
    </row>
    <row r="55" spans="1:16" x14ac:dyDescent="0.25">
      <c r="E55" s="2" t="e">
        <f t="shared" si="73"/>
        <v>#DIV/0!</v>
      </c>
      <c r="H55">
        <f t="shared" si="74"/>
        <v>0</v>
      </c>
      <c r="L55">
        <f t="shared" si="75"/>
        <v>0</v>
      </c>
      <c r="M55">
        <f t="shared" si="82"/>
        <v>0</v>
      </c>
      <c r="O55">
        <f t="shared" ref="O55" si="84">SUM(I55:N55)</f>
        <v>0</v>
      </c>
    </row>
    <row r="56" spans="1:16" x14ac:dyDescent="0.25">
      <c r="E56" s="2" t="e">
        <f t="shared" si="73"/>
        <v>#DIV/0!</v>
      </c>
      <c r="H56">
        <f t="shared" si="74"/>
        <v>0</v>
      </c>
      <c r="L56">
        <f t="shared" si="75"/>
        <v>0</v>
      </c>
      <c r="M56">
        <f t="shared" si="82"/>
        <v>0</v>
      </c>
      <c r="O56">
        <f t="shared" si="77"/>
        <v>0</v>
      </c>
    </row>
    <row r="57" spans="1:16" x14ac:dyDescent="0.25">
      <c r="E57" s="2" t="e">
        <f t="shared" si="73"/>
        <v>#DIV/0!</v>
      </c>
      <c r="H57">
        <f t="shared" si="74"/>
        <v>0</v>
      </c>
      <c r="L57">
        <f t="shared" si="75"/>
        <v>0</v>
      </c>
      <c r="M57">
        <f t="shared" si="82"/>
        <v>0</v>
      </c>
      <c r="O57">
        <f t="shared" si="77"/>
        <v>0</v>
      </c>
    </row>
    <row r="58" spans="1:16" x14ac:dyDescent="0.25">
      <c r="E58" s="2" t="e">
        <f t="shared" si="73"/>
        <v>#DIV/0!</v>
      </c>
      <c r="H58">
        <f t="shared" si="74"/>
        <v>0</v>
      </c>
      <c r="L58">
        <f t="shared" si="75"/>
        <v>0</v>
      </c>
      <c r="M58">
        <f t="shared" si="82"/>
        <v>0</v>
      </c>
      <c r="O58">
        <f t="shared" si="77"/>
        <v>0</v>
      </c>
    </row>
    <row r="59" spans="1:16" x14ac:dyDescent="0.25">
      <c r="A59" s="6"/>
      <c r="B59" s="4"/>
      <c r="C59" s="4"/>
      <c r="D59" s="4"/>
      <c r="E59" s="5" t="e">
        <f t="shared" si="73"/>
        <v>#DIV/0!</v>
      </c>
      <c r="F59" s="4"/>
      <c r="G59" s="4"/>
      <c r="H59" s="4">
        <f t="shared" si="74"/>
        <v>0</v>
      </c>
      <c r="I59" s="4"/>
      <c r="J59" s="4"/>
      <c r="K59" s="4"/>
      <c r="L59" s="4">
        <f t="shared" si="75"/>
        <v>0</v>
      </c>
      <c r="M59" s="4">
        <f t="shared" si="82"/>
        <v>0</v>
      </c>
      <c r="N59" s="4"/>
      <c r="O59" s="4">
        <f t="shared" si="77"/>
        <v>0</v>
      </c>
      <c r="P59" s="4"/>
    </row>
    <row r="60" spans="1:16" x14ac:dyDescent="0.25">
      <c r="E60" s="2" t="e">
        <f t="shared" si="73"/>
        <v>#DIV/0!</v>
      </c>
      <c r="H60">
        <f t="shared" si="74"/>
        <v>0</v>
      </c>
      <c r="L60">
        <f t="shared" si="75"/>
        <v>0</v>
      </c>
      <c r="M60">
        <f t="shared" si="82"/>
        <v>0</v>
      </c>
      <c r="O60">
        <f t="shared" si="77"/>
        <v>0</v>
      </c>
      <c r="P60" s="4"/>
    </row>
    <row r="61" spans="1:16" x14ac:dyDescent="0.25">
      <c r="E61" s="2" t="e">
        <f t="shared" si="73"/>
        <v>#DIV/0!</v>
      </c>
      <c r="H61">
        <f t="shared" si="74"/>
        <v>0</v>
      </c>
      <c r="L61">
        <f t="shared" si="75"/>
        <v>0</v>
      </c>
      <c r="M61">
        <f t="shared" si="82"/>
        <v>0</v>
      </c>
      <c r="O61">
        <f t="shared" si="77"/>
        <v>0</v>
      </c>
    </row>
    <row r="62" spans="1:16" x14ac:dyDescent="0.25">
      <c r="E62" s="2" t="e">
        <f t="shared" si="73"/>
        <v>#DIV/0!</v>
      </c>
      <c r="H62">
        <f t="shared" si="74"/>
        <v>0</v>
      </c>
      <c r="L62">
        <f t="shared" si="75"/>
        <v>0</v>
      </c>
      <c r="M62">
        <f t="shared" si="82"/>
        <v>0</v>
      </c>
      <c r="O62">
        <f t="shared" si="77"/>
        <v>0</v>
      </c>
    </row>
    <row r="63" spans="1:16" x14ac:dyDescent="0.25">
      <c r="A63" s="6"/>
      <c r="B63" s="4"/>
      <c r="C63" s="4"/>
      <c r="D63" s="4"/>
      <c r="E63" s="5" t="e">
        <f t="shared" si="73"/>
        <v>#DIV/0!</v>
      </c>
      <c r="F63" s="4"/>
      <c r="G63" s="4"/>
      <c r="H63" s="4">
        <f t="shared" si="74"/>
        <v>0</v>
      </c>
      <c r="I63" s="4"/>
      <c r="J63" s="4"/>
      <c r="K63" s="4"/>
      <c r="L63" s="4">
        <f t="shared" si="75"/>
        <v>0</v>
      </c>
      <c r="M63" s="4">
        <f t="shared" si="82"/>
        <v>0</v>
      </c>
      <c r="N63" s="4"/>
      <c r="O63" s="4">
        <f t="shared" si="77"/>
        <v>0</v>
      </c>
      <c r="P63" s="4"/>
    </row>
    <row r="64" spans="1:16" x14ac:dyDescent="0.25">
      <c r="A64" s="6"/>
      <c r="B64" s="4"/>
      <c r="C64" s="4"/>
      <c r="D64" s="4"/>
      <c r="E64" s="5" t="e">
        <f t="shared" si="73"/>
        <v>#DIV/0!</v>
      </c>
      <c r="F64" s="4"/>
      <c r="G64" s="4"/>
      <c r="H64" s="4">
        <f t="shared" si="74"/>
        <v>0</v>
      </c>
      <c r="I64" s="4"/>
      <c r="J64" s="4"/>
      <c r="K64" s="4"/>
      <c r="L64" s="4">
        <f t="shared" si="75"/>
        <v>0</v>
      </c>
      <c r="M64" s="4">
        <f t="shared" si="82"/>
        <v>0</v>
      </c>
      <c r="N64" s="4"/>
      <c r="O64" s="4">
        <f t="shared" si="77"/>
        <v>0</v>
      </c>
      <c r="P64" s="4"/>
    </row>
    <row r="65" spans="1:16" x14ac:dyDescent="0.25">
      <c r="A65" s="6"/>
      <c r="B65" s="4"/>
      <c r="C65" s="4"/>
      <c r="D65" s="4"/>
      <c r="E65" s="5" t="e">
        <f t="shared" si="73"/>
        <v>#DIV/0!</v>
      </c>
      <c r="F65" s="4"/>
      <c r="G65" s="4"/>
      <c r="H65" s="4">
        <f t="shared" si="74"/>
        <v>0</v>
      </c>
      <c r="I65" s="4"/>
      <c r="J65" s="4"/>
      <c r="K65" s="4"/>
      <c r="L65" s="4">
        <f t="shared" si="75"/>
        <v>0</v>
      </c>
      <c r="M65" s="4">
        <f t="shared" si="82"/>
        <v>0</v>
      </c>
      <c r="N65" s="4"/>
      <c r="O65" s="4">
        <f t="shared" si="77"/>
        <v>0</v>
      </c>
      <c r="P65" s="4"/>
    </row>
    <row r="66" spans="1:16" x14ac:dyDescent="0.25">
      <c r="A66" s="6"/>
      <c r="B66" s="4"/>
      <c r="C66" s="4"/>
      <c r="D66" s="4"/>
      <c r="E66" s="5" t="e">
        <f t="shared" si="73"/>
        <v>#DIV/0!</v>
      </c>
      <c r="F66" s="4"/>
      <c r="G66" s="4"/>
      <c r="H66" s="4">
        <f t="shared" si="74"/>
        <v>0</v>
      </c>
      <c r="I66" s="4"/>
      <c r="J66" s="4"/>
      <c r="K66" s="4"/>
      <c r="L66" s="4">
        <f t="shared" si="75"/>
        <v>0</v>
      </c>
      <c r="M66" s="4">
        <f t="shared" si="82"/>
        <v>0</v>
      </c>
      <c r="N66" s="4"/>
      <c r="O66" s="4">
        <f t="shared" si="77"/>
        <v>0</v>
      </c>
      <c r="P66" s="4"/>
    </row>
    <row r="67" spans="1:16" x14ac:dyDescent="0.25">
      <c r="A67" s="6"/>
      <c r="B67" s="4"/>
      <c r="C67" s="4"/>
      <c r="D67" s="4"/>
      <c r="E67" s="5" t="e">
        <f t="shared" si="73"/>
        <v>#DIV/0!</v>
      </c>
      <c r="F67" s="4"/>
      <c r="G67" s="4"/>
      <c r="H67" s="4">
        <f t="shared" si="74"/>
        <v>0</v>
      </c>
      <c r="I67" s="4"/>
      <c r="J67" s="4"/>
      <c r="K67" s="4"/>
      <c r="L67" s="4">
        <f t="shared" si="75"/>
        <v>0</v>
      </c>
      <c r="M67" s="4">
        <f t="shared" si="82"/>
        <v>0</v>
      </c>
      <c r="N67" s="4"/>
      <c r="O67" s="4">
        <f t="shared" si="77"/>
        <v>0</v>
      </c>
      <c r="P67" s="4"/>
    </row>
    <row r="68" spans="1:16" x14ac:dyDescent="0.25">
      <c r="A68" s="6"/>
      <c r="B68" s="4"/>
      <c r="C68" s="4"/>
      <c r="D68" s="4"/>
      <c r="E68" s="5" t="e">
        <f t="shared" si="73"/>
        <v>#DIV/0!</v>
      </c>
      <c r="F68" s="4"/>
      <c r="G68" s="4"/>
      <c r="H68" s="4">
        <f t="shared" si="74"/>
        <v>0</v>
      </c>
      <c r="I68" s="4"/>
      <c r="J68" s="4"/>
      <c r="K68" s="4"/>
      <c r="L68" s="4">
        <f t="shared" si="75"/>
        <v>0</v>
      </c>
      <c r="M68" s="4">
        <f t="shared" si="82"/>
        <v>0</v>
      </c>
      <c r="N68" s="4"/>
      <c r="O68" s="4">
        <f t="shared" ref="O68:O97" si="85">SUM(I68:N68)</f>
        <v>0</v>
      </c>
    </row>
    <row r="69" spans="1:16" x14ac:dyDescent="0.25">
      <c r="E69" s="2" t="e">
        <f t="shared" si="73"/>
        <v>#DIV/0!</v>
      </c>
      <c r="H69">
        <f t="shared" si="74"/>
        <v>0</v>
      </c>
      <c r="L69">
        <f t="shared" si="75"/>
        <v>0</v>
      </c>
      <c r="M69">
        <f t="shared" si="82"/>
        <v>0</v>
      </c>
      <c r="O69">
        <f t="shared" si="85"/>
        <v>0</v>
      </c>
    </row>
    <row r="70" spans="1:16" x14ac:dyDescent="0.25">
      <c r="E70" s="2" t="e">
        <f t="shared" si="73"/>
        <v>#DIV/0!</v>
      </c>
      <c r="H70">
        <f t="shared" si="74"/>
        <v>0</v>
      </c>
      <c r="L70">
        <f t="shared" si="75"/>
        <v>0</v>
      </c>
      <c r="M70">
        <f t="shared" si="82"/>
        <v>0</v>
      </c>
      <c r="O70">
        <f t="shared" si="85"/>
        <v>0</v>
      </c>
    </row>
    <row r="71" spans="1:16" x14ac:dyDescent="0.25">
      <c r="E71" s="2" t="e">
        <f t="shared" si="73"/>
        <v>#DIV/0!</v>
      </c>
      <c r="H71">
        <f t="shared" si="74"/>
        <v>0</v>
      </c>
      <c r="L71">
        <f t="shared" si="75"/>
        <v>0</v>
      </c>
      <c r="M71">
        <f t="shared" si="82"/>
        <v>0</v>
      </c>
      <c r="O71">
        <f t="shared" si="85"/>
        <v>0</v>
      </c>
    </row>
    <row r="72" spans="1:16" x14ac:dyDescent="0.25">
      <c r="E72" s="2" t="e">
        <f t="shared" si="73"/>
        <v>#DIV/0!</v>
      </c>
      <c r="H72">
        <f t="shared" si="74"/>
        <v>0</v>
      </c>
      <c r="L72">
        <f t="shared" si="75"/>
        <v>0</v>
      </c>
      <c r="M72">
        <f t="shared" si="82"/>
        <v>0</v>
      </c>
      <c r="O72">
        <f t="shared" si="85"/>
        <v>0</v>
      </c>
    </row>
    <row r="73" spans="1:16" x14ac:dyDescent="0.25">
      <c r="E73" s="2" t="e">
        <f t="shared" si="73"/>
        <v>#DIV/0!</v>
      </c>
      <c r="H73">
        <f t="shared" si="74"/>
        <v>0</v>
      </c>
      <c r="L73">
        <f t="shared" si="75"/>
        <v>0</v>
      </c>
      <c r="M73">
        <f t="shared" si="82"/>
        <v>0</v>
      </c>
      <c r="O73">
        <f t="shared" si="85"/>
        <v>0</v>
      </c>
    </row>
    <row r="74" spans="1:16" x14ac:dyDescent="0.25">
      <c r="E74" s="2" t="e">
        <f t="shared" si="73"/>
        <v>#DIV/0!</v>
      </c>
      <c r="H74">
        <f t="shared" si="74"/>
        <v>0</v>
      </c>
      <c r="L74">
        <f t="shared" si="75"/>
        <v>0</v>
      </c>
      <c r="M74">
        <f t="shared" si="82"/>
        <v>0</v>
      </c>
      <c r="O74">
        <f t="shared" si="85"/>
        <v>0</v>
      </c>
    </row>
    <row r="75" spans="1:16" x14ac:dyDescent="0.25">
      <c r="E75" s="2" t="e">
        <f t="shared" si="73"/>
        <v>#DIV/0!</v>
      </c>
      <c r="H75">
        <f t="shared" si="74"/>
        <v>0</v>
      </c>
      <c r="M75">
        <f t="shared" si="82"/>
        <v>0</v>
      </c>
      <c r="O75">
        <f t="shared" si="85"/>
        <v>0</v>
      </c>
    </row>
    <row r="76" spans="1:16" x14ac:dyDescent="0.25">
      <c r="E76" s="2" t="e">
        <f t="shared" si="73"/>
        <v>#DIV/0!</v>
      </c>
      <c r="H76">
        <f t="shared" si="74"/>
        <v>0</v>
      </c>
      <c r="M76">
        <f t="shared" si="82"/>
        <v>0</v>
      </c>
      <c r="O76">
        <f t="shared" si="85"/>
        <v>0</v>
      </c>
    </row>
    <row r="77" spans="1:16" x14ac:dyDescent="0.25">
      <c r="E77" s="2" t="e">
        <f t="shared" si="73"/>
        <v>#DIV/0!</v>
      </c>
      <c r="H77">
        <f t="shared" si="74"/>
        <v>0</v>
      </c>
      <c r="M77">
        <f t="shared" si="82"/>
        <v>0</v>
      </c>
      <c r="O77">
        <f t="shared" si="85"/>
        <v>0</v>
      </c>
    </row>
    <row r="78" spans="1:16" x14ac:dyDescent="0.25">
      <c r="E78" s="2" t="e">
        <f t="shared" si="73"/>
        <v>#DIV/0!</v>
      </c>
      <c r="H78">
        <f t="shared" si="74"/>
        <v>0</v>
      </c>
      <c r="M78">
        <f t="shared" si="82"/>
        <v>0</v>
      </c>
      <c r="O78">
        <f t="shared" si="85"/>
        <v>0</v>
      </c>
    </row>
    <row r="79" spans="1:16" x14ac:dyDescent="0.25">
      <c r="E79" s="2" t="e">
        <f t="shared" si="73"/>
        <v>#DIV/0!</v>
      </c>
      <c r="H79">
        <f t="shared" si="74"/>
        <v>0</v>
      </c>
      <c r="M79">
        <f t="shared" si="82"/>
        <v>0</v>
      </c>
      <c r="O79">
        <f t="shared" si="85"/>
        <v>0</v>
      </c>
    </row>
    <row r="80" spans="1:16" x14ac:dyDescent="0.25">
      <c r="E80" s="2" t="e">
        <f t="shared" si="73"/>
        <v>#DIV/0!</v>
      </c>
      <c r="H80">
        <f t="shared" si="74"/>
        <v>0</v>
      </c>
      <c r="M80">
        <f t="shared" si="82"/>
        <v>0</v>
      </c>
      <c r="O80">
        <f t="shared" si="85"/>
        <v>0</v>
      </c>
    </row>
    <row r="81" spans="5:15" x14ac:dyDescent="0.25">
      <c r="E81" s="2" t="e">
        <f t="shared" si="73"/>
        <v>#DIV/0!</v>
      </c>
      <c r="H81">
        <f t="shared" si="74"/>
        <v>0</v>
      </c>
      <c r="M81">
        <f t="shared" si="82"/>
        <v>0</v>
      </c>
      <c r="O81">
        <f t="shared" si="85"/>
        <v>0</v>
      </c>
    </row>
    <row r="82" spans="5:15" x14ac:dyDescent="0.25">
      <c r="E82" s="2" t="e">
        <f t="shared" si="73"/>
        <v>#DIV/0!</v>
      </c>
      <c r="H82">
        <f t="shared" si="74"/>
        <v>0</v>
      </c>
      <c r="M82">
        <f t="shared" si="82"/>
        <v>0</v>
      </c>
      <c r="O82">
        <f t="shared" si="85"/>
        <v>0</v>
      </c>
    </row>
    <row r="83" spans="5:15" x14ac:dyDescent="0.25">
      <c r="E83" s="2" t="e">
        <f t="shared" si="73"/>
        <v>#DIV/0!</v>
      </c>
      <c r="H83">
        <f t="shared" si="74"/>
        <v>0</v>
      </c>
      <c r="M83">
        <f t="shared" si="82"/>
        <v>0</v>
      </c>
      <c r="O83">
        <f t="shared" si="85"/>
        <v>0</v>
      </c>
    </row>
    <row r="84" spans="5:15" x14ac:dyDescent="0.25">
      <c r="E84" s="2" t="e">
        <f t="shared" si="73"/>
        <v>#DIV/0!</v>
      </c>
      <c r="H84">
        <f t="shared" si="74"/>
        <v>0</v>
      </c>
      <c r="M84">
        <f t="shared" si="82"/>
        <v>0</v>
      </c>
      <c r="O84">
        <f t="shared" si="85"/>
        <v>0</v>
      </c>
    </row>
    <row r="85" spans="5:15" x14ac:dyDescent="0.25">
      <c r="E85" s="2" t="e">
        <f t="shared" ref="E85:E97" si="86">(B85)/(B85+C85+D85)</f>
        <v>#DIV/0!</v>
      </c>
      <c r="H85">
        <f t="shared" ref="H85:H97" si="87">F85-G85</f>
        <v>0</v>
      </c>
      <c r="M85">
        <f t="shared" si="82"/>
        <v>0</v>
      </c>
      <c r="O85">
        <f t="shared" si="85"/>
        <v>0</v>
      </c>
    </row>
    <row r="86" spans="5:15" x14ac:dyDescent="0.25">
      <c r="E86" s="2" t="e">
        <f t="shared" si="86"/>
        <v>#DIV/0!</v>
      </c>
      <c r="H86">
        <f t="shared" si="87"/>
        <v>0</v>
      </c>
      <c r="M86">
        <f t="shared" si="82"/>
        <v>0</v>
      </c>
      <c r="O86">
        <f t="shared" si="85"/>
        <v>0</v>
      </c>
    </row>
    <row r="87" spans="5:15" x14ac:dyDescent="0.25">
      <c r="E87" s="2" t="e">
        <f t="shared" si="86"/>
        <v>#DIV/0!</v>
      </c>
      <c r="H87">
        <f t="shared" si="87"/>
        <v>0</v>
      </c>
      <c r="M87">
        <f t="shared" si="82"/>
        <v>0</v>
      </c>
      <c r="O87">
        <f t="shared" si="85"/>
        <v>0</v>
      </c>
    </row>
    <row r="88" spans="5:15" x14ac:dyDescent="0.25">
      <c r="E88" s="2" t="e">
        <f t="shared" si="86"/>
        <v>#DIV/0!</v>
      </c>
      <c r="H88">
        <f t="shared" si="87"/>
        <v>0</v>
      </c>
      <c r="M88">
        <f t="shared" si="82"/>
        <v>0</v>
      </c>
      <c r="O88">
        <f t="shared" si="85"/>
        <v>0</v>
      </c>
    </row>
    <row r="89" spans="5:15" x14ac:dyDescent="0.25">
      <c r="E89" s="2" t="e">
        <f t="shared" si="86"/>
        <v>#DIV/0!</v>
      </c>
      <c r="H89">
        <f t="shared" si="87"/>
        <v>0</v>
      </c>
      <c r="M89">
        <f t="shared" si="82"/>
        <v>0</v>
      </c>
      <c r="O89">
        <f t="shared" si="85"/>
        <v>0</v>
      </c>
    </row>
    <row r="90" spans="5:15" x14ac:dyDescent="0.25">
      <c r="E90" s="2" t="e">
        <f t="shared" si="86"/>
        <v>#DIV/0!</v>
      </c>
      <c r="H90">
        <f t="shared" si="87"/>
        <v>0</v>
      </c>
      <c r="M90">
        <f t="shared" si="82"/>
        <v>0</v>
      </c>
      <c r="O90">
        <f t="shared" si="85"/>
        <v>0</v>
      </c>
    </row>
    <row r="91" spans="5:15" x14ac:dyDescent="0.25">
      <c r="E91" s="2" t="e">
        <f t="shared" si="86"/>
        <v>#DIV/0!</v>
      </c>
      <c r="H91">
        <f t="shared" si="87"/>
        <v>0</v>
      </c>
      <c r="M91">
        <f t="shared" si="82"/>
        <v>0</v>
      </c>
      <c r="O91">
        <f t="shared" si="85"/>
        <v>0</v>
      </c>
    </row>
    <row r="92" spans="5:15" x14ac:dyDescent="0.25">
      <c r="E92" s="2" t="e">
        <f t="shared" si="86"/>
        <v>#DIV/0!</v>
      </c>
      <c r="H92">
        <f t="shared" si="87"/>
        <v>0</v>
      </c>
      <c r="M92">
        <f t="shared" si="82"/>
        <v>0</v>
      </c>
      <c r="O92">
        <f t="shared" si="85"/>
        <v>0</v>
      </c>
    </row>
    <row r="93" spans="5:15" x14ac:dyDescent="0.25">
      <c r="E93" s="2" t="e">
        <f t="shared" si="86"/>
        <v>#DIV/0!</v>
      </c>
      <c r="H93">
        <f t="shared" si="87"/>
        <v>0</v>
      </c>
      <c r="M93">
        <f t="shared" si="82"/>
        <v>0</v>
      </c>
      <c r="O93">
        <f t="shared" si="85"/>
        <v>0</v>
      </c>
    </row>
    <row r="94" spans="5:15" x14ac:dyDescent="0.25">
      <c r="E94" t="e">
        <f t="shared" si="86"/>
        <v>#DIV/0!</v>
      </c>
      <c r="H94">
        <f t="shared" si="87"/>
        <v>0</v>
      </c>
      <c r="M94">
        <f t="shared" si="82"/>
        <v>0</v>
      </c>
      <c r="O94">
        <f t="shared" si="85"/>
        <v>0</v>
      </c>
    </row>
    <row r="95" spans="5:15" x14ac:dyDescent="0.25">
      <c r="E95" t="e">
        <f t="shared" si="86"/>
        <v>#DIV/0!</v>
      </c>
      <c r="H95">
        <f t="shared" si="87"/>
        <v>0</v>
      </c>
      <c r="M95">
        <f t="shared" si="82"/>
        <v>0</v>
      </c>
      <c r="O95">
        <f t="shared" si="85"/>
        <v>0</v>
      </c>
    </row>
    <row r="96" spans="5:15" x14ac:dyDescent="0.25">
      <c r="E96" t="e">
        <f t="shared" si="86"/>
        <v>#DIV/0!</v>
      </c>
      <c r="H96">
        <f t="shared" si="87"/>
        <v>0</v>
      </c>
      <c r="M96">
        <f t="shared" si="82"/>
        <v>0</v>
      </c>
      <c r="O96">
        <f t="shared" si="85"/>
        <v>0</v>
      </c>
    </row>
    <row r="97" spans="5:15" x14ac:dyDescent="0.25">
      <c r="E97" t="e">
        <f t="shared" si="86"/>
        <v>#DIV/0!</v>
      </c>
      <c r="H97">
        <f t="shared" si="87"/>
        <v>0</v>
      </c>
      <c r="M97">
        <f t="shared" si="82"/>
        <v>0</v>
      </c>
      <c r="O97">
        <f t="shared" si="85"/>
        <v>0</v>
      </c>
    </row>
  </sheetData>
  <sortState xmlns:xlrd2="http://schemas.microsoft.com/office/spreadsheetml/2017/richdata2" ref="A13:O82">
    <sortCondition ref="A14:A8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7U</vt:lpstr>
      <vt:lpstr>8U</vt:lpstr>
      <vt:lpstr>9U</vt:lpstr>
      <vt:lpstr>10U</vt:lpstr>
      <vt:lpstr>11U</vt:lpstr>
      <vt:lpstr>12U</vt:lpstr>
      <vt:lpstr>13U</vt:lpstr>
      <vt:lpstr>14U</vt:lpstr>
      <vt:lpstr>15U</vt:lpstr>
      <vt:lpstr>16-18U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Horne</dc:creator>
  <cp:lastModifiedBy>Chanthavong, Jordie</cp:lastModifiedBy>
  <dcterms:created xsi:type="dcterms:W3CDTF">2022-03-03T19:52:13Z</dcterms:created>
  <dcterms:modified xsi:type="dcterms:W3CDTF">2023-11-21T16:59:53Z</dcterms:modified>
</cp:coreProperties>
</file>